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ga\Documents\2022\Abbott\2002 06 - Workshop Métricas y Técnicas de Conversión\"/>
    </mc:Choice>
  </mc:AlternateContent>
  <xr:revisionPtr revIDLastSave="0" documentId="13_ncr:1_{436A604F-73E1-49CF-B48B-7E54E6AEDDE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FACEBOOK" sheetId="1" r:id="rId1"/>
    <sheet name="LINKEDIN" sheetId="2" r:id="rId2"/>
    <sheet name="EMAIL" sheetId="4" state="hidden" r:id="rId3"/>
    <sheet name="REGISTRO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3" l="1"/>
  <c r="E16" i="3" s="1"/>
  <c r="E17" i="3" s="1"/>
  <c r="J17" i="3" s="1"/>
  <c r="I17" i="3"/>
  <c r="H17" i="3"/>
  <c r="C16" i="3"/>
  <c r="D16" i="3" s="1"/>
  <c r="B16" i="3"/>
  <c r="B17" i="3" s="1"/>
  <c r="H13" i="3"/>
  <c r="B15" i="3"/>
  <c r="D15" i="3"/>
  <c r="I15" i="3" s="1"/>
  <c r="F8" i="1"/>
  <c r="J12" i="3"/>
  <c r="J13" i="3"/>
  <c r="J14" i="3"/>
  <c r="J11" i="3"/>
  <c r="I12" i="3"/>
  <c r="I13" i="3"/>
  <c r="I14" i="3"/>
  <c r="I11" i="3"/>
  <c r="H12" i="3"/>
  <c r="H14" i="3"/>
  <c r="H11" i="3"/>
  <c r="G12" i="3"/>
  <c r="G13" i="3"/>
  <c r="G14" i="3"/>
  <c r="G11" i="3"/>
  <c r="F14" i="3"/>
  <c r="F12" i="3"/>
  <c r="F13" i="3"/>
  <c r="F11" i="3"/>
  <c r="F9" i="3"/>
  <c r="G10" i="3"/>
  <c r="H10" i="3"/>
  <c r="I10" i="3"/>
  <c r="J10" i="3"/>
  <c r="F10" i="3"/>
  <c r="J16" i="3" l="1"/>
  <c r="I16" i="3"/>
  <c r="D17" i="3"/>
  <c r="C17" i="3"/>
  <c r="F17" i="3"/>
  <c r="G17" i="3"/>
  <c r="F16" i="3"/>
  <c r="G16" i="3"/>
  <c r="H16" i="3"/>
  <c r="J15" i="3"/>
  <c r="G15" i="3"/>
  <c r="H15" i="3"/>
  <c r="J9" i="3"/>
  <c r="I9" i="3"/>
  <c r="H9" i="3"/>
  <c r="G9" i="3"/>
  <c r="D14" i="3"/>
  <c r="C14" i="3"/>
  <c r="B14" i="3"/>
  <c r="D13" i="3"/>
  <c r="D12" i="3"/>
  <c r="D11" i="3"/>
  <c r="C13" i="3"/>
  <c r="C12" i="3"/>
  <c r="C11" i="3"/>
  <c r="B13" i="3"/>
  <c r="B12" i="3"/>
  <c r="B11" i="3"/>
  <c r="F28" i="1"/>
  <c r="F26" i="1"/>
  <c r="F25" i="1"/>
  <c r="F24" i="1"/>
  <c r="F27" i="1" s="1"/>
  <c r="F22" i="1"/>
  <c r="F21" i="1"/>
  <c r="F20" i="1"/>
  <c r="F23" i="1" s="1"/>
  <c r="F18" i="1"/>
  <c r="F19" i="1" s="1"/>
  <c r="F17" i="1"/>
  <c r="F16" i="1"/>
  <c r="F14" i="1"/>
  <c r="F13" i="1"/>
  <c r="F12" i="1"/>
  <c r="F15" i="1" s="1"/>
  <c r="F11" i="1"/>
  <c r="F9" i="1"/>
  <c r="F10" i="1"/>
  <c r="C10" i="3"/>
  <c r="D10" i="3"/>
  <c r="B10" i="3"/>
  <c r="D9" i="3"/>
  <c r="C9" i="3"/>
  <c r="B9" i="3"/>
  <c r="A4" i="3"/>
  <c r="A4" i="4"/>
  <c r="A4" i="2"/>
  <c r="F15" i="3" l="1"/>
  <c r="G14" i="4"/>
  <c r="F14" i="4" l="1"/>
  <c r="E14" i="4"/>
  <c r="D14" i="4"/>
  <c r="C14" i="4"/>
  <c r="B14" i="4"/>
  <c r="E14" i="3" l="1"/>
  <c r="E10" i="3"/>
</calcChain>
</file>

<file path=xl/sharedStrings.xml><?xml version="1.0" encoding="utf-8"?>
<sst xmlns="http://schemas.openxmlformats.org/spreadsheetml/2006/main" count="82" uniqueCount="76">
  <si>
    <t>BUDGET</t>
  </si>
  <si>
    <t>Target/Placement</t>
  </si>
  <si>
    <t>Impressions</t>
  </si>
  <si>
    <t xml:space="preserve">Clicks </t>
  </si>
  <si>
    <t>Click Through Rate</t>
  </si>
  <si>
    <t>Cost Per Click</t>
  </si>
  <si>
    <t>FY15_Q4_LAD_Mexico BB_Cloud Interest_Mobile Newsfeed</t>
  </si>
  <si>
    <t>FY15_Q4_LAD_Mexico BB_Cloud Interest_Desktop Newsfeed</t>
  </si>
  <si>
    <t>FY15_Q4_LAD_Mexico BB_Cloud Interest_Desktop Right-Rail</t>
  </si>
  <si>
    <t>Cloud Interest Total</t>
  </si>
  <si>
    <t>FY15_Q4_LAD_Mexico BB_Competitive_Mobile Newsfeed</t>
  </si>
  <si>
    <t>FY15_Q4_LAD_Mexico BB_Competitive_Desktop Newsfeed</t>
  </si>
  <si>
    <t>FY15_Q4_LAD_Mexico BB_Competitive_Desktop Right-Rail</t>
  </si>
  <si>
    <t>Competitive Total</t>
  </si>
  <si>
    <t>FY15_Q4_LAD_Mexico BB_Opt-Ins_Mobile Newsfeed</t>
  </si>
  <si>
    <t>FY15_Q4_LAD_Mexico BB_Opt-Ins_Desktop Newsfeed</t>
  </si>
  <si>
    <t>FY15_Q4_LAD_Mexico BB_Opt-Ins_Desktop Right-Rail</t>
  </si>
  <si>
    <t>Opt-Ins Total</t>
  </si>
  <si>
    <t>FY15_Q4_LAD_Mexico BB_Sales_Mobile Newsfeed</t>
  </si>
  <si>
    <t>FY15_Q4_LAD_Mexico BB_Sales_Desktop Newsfeed</t>
  </si>
  <si>
    <t>FY15_Q4_LAD_Mexico BB_Sales_Desktop Right-Rail</t>
  </si>
  <si>
    <t>Sales Total</t>
  </si>
  <si>
    <t>Grand Total</t>
  </si>
  <si>
    <t>CASO / FACEBOOK ADVERTISING</t>
  </si>
  <si>
    <t>FY15_Q4_LAD_Mexico BB_Company Interest_Mobile Newsfeed</t>
  </si>
  <si>
    <t>FY15_Q4_LAD_Mexico BB_Company Interest_Desktop Newsfeed</t>
  </si>
  <si>
    <t>FY15_Q4_LAD_Mexico BB_Company Interest_Desktop Right-Rail</t>
  </si>
  <si>
    <t>Company Interest Total</t>
  </si>
  <si>
    <t>Impresiones</t>
  </si>
  <si>
    <t>Clicks</t>
  </si>
  <si>
    <t>Acciones Sociales</t>
  </si>
  <si>
    <t>CTR</t>
  </si>
  <si>
    <t>Gasto Total</t>
  </si>
  <si>
    <t>CPM</t>
  </si>
  <si>
    <t>CPC</t>
  </si>
  <si>
    <t>CASO / LINKEDIN ADVERTISING</t>
  </si>
  <si>
    <t>Placement</t>
  </si>
  <si>
    <t>Linkedin Sponsored Update</t>
  </si>
  <si>
    <t>CAMPAIGN</t>
  </si>
  <si>
    <t>IMPRESIONES</t>
  </si>
  <si>
    <t>CLICKS</t>
  </si>
  <si>
    <t>REGISTROS</t>
  </si>
  <si>
    <t>LinkedIn Sponsored Update</t>
  </si>
  <si>
    <t>LINKEDIN TOTAL</t>
  </si>
  <si>
    <t>Facebook Desktop Newsfeed</t>
  </si>
  <si>
    <t>Facebook Mobile Newsfeed</t>
  </si>
  <si>
    <t>Facebook Right Rail</t>
  </si>
  <si>
    <t>FACEBOOK TOTAL</t>
  </si>
  <si>
    <t>GRAND TOTAL</t>
  </si>
  <si>
    <t>CASO / REGISTROS</t>
  </si>
  <si>
    <t>CPA</t>
  </si>
  <si>
    <t>FORM FILLS %</t>
  </si>
  <si>
    <t>Clickthrough Rate</t>
  </si>
  <si>
    <t>Page to Form Fill Ratio</t>
  </si>
  <si>
    <t>Cost per Acquisition</t>
  </si>
  <si>
    <t>Cost per Click</t>
  </si>
  <si>
    <t>Cost per 1,000 Impressions</t>
  </si>
  <si>
    <t>Medio</t>
  </si>
  <si>
    <t>Planeta Godínez</t>
  </si>
  <si>
    <t>Excel Lifestyle</t>
  </si>
  <si>
    <t>Sent</t>
  </si>
  <si>
    <t>Delivered</t>
  </si>
  <si>
    <t>Budget</t>
  </si>
  <si>
    <t>Open</t>
  </si>
  <si>
    <t>CASO / EMAIL ADVERTISING</t>
  </si>
  <si>
    <t>Worst Place to Work</t>
  </si>
  <si>
    <t>Maldita Economía</t>
  </si>
  <si>
    <t>Godin Report</t>
  </si>
  <si>
    <t>Aficionado al Cubículo</t>
  </si>
  <si>
    <t>Registros</t>
  </si>
  <si>
    <t>KUNMAP MODERN MARKETING WORKSHOPS</t>
  </si>
  <si>
    <t>Email a usuarios</t>
  </si>
  <si>
    <t>EMAIL TOTAL</t>
  </si>
  <si>
    <t>¿Qué indicador nos haría falta pasa saber cuál es el medio más efectivo?</t>
  </si>
  <si>
    <t>¿Cuál es el medio más eficiente hasta esta parte del journey?</t>
  </si>
  <si>
    <t>¿Cuál es el medio paga más eficiente? ¿Invertirías todo tu budget aquí?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</si>
</sst>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[$$-409]* #,##0.00_ ;_-[$$-409]* \-#,##0.00\ ;_-[$$-409]* &quot;-&quot;??_ ;_-@_ "/>
    <numFmt numFmtId="165" formatCode="_-[$$-409]* #,##0.0000_ ;_-[$$-409]* \-#,##0.0000\ ;_-[$$-409]* &quot;-&quot;??_ ;_-@_ "/>
    <numFmt numFmtId="166" formatCode="_-* #,##0_-;\-* #,##0_-;_-* &quot;-&quot;??_-;_-@_-"/>
    <numFmt numFmtId="167" formatCode="_-[$US$-580A]* #,##0.00_-;\-[$US$-580A]* #,##0.00_-;_-[$US$-580A]* &quot;-&quot;??_-;_-@_-"/>
    <numFmt numFmtId="168" formatCode="_-[$$-409]* #,##0_ ;_-[$$-409]* \-#,##0\ ;_-[$$-409]* &quot;-&quot;??_ ;_-@_ "/>
    <numFmt numFmtId="169" formatCode="&quot;$&quot;#,##0.0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17978"/>
      <name val="Arial"/>
      <family val="2"/>
    </font>
    <font>
      <sz val="10"/>
      <color rgb="FF01797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2" applyNumberFormat="1" applyFont="1"/>
    <xf numFmtId="165" fontId="2" fillId="0" borderId="0" xfId="0" applyNumberFormat="1" applyFont="1"/>
    <xf numFmtId="166" fontId="2" fillId="0" borderId="0" xfId="1" applyNumberFormat="1" applyFont="1"/>
    <xf numFmtId="0" fontId="2" fillId="0" borderId="1" xfId="0" applyFont="1" applyBorder="1"/>
    <xf numFmtId="166" fontId="2" fillId="0" borderId="1" xfId="1" applyNumberFormat="1" applyFont="1" applyBorder="1"/>
    <xf numFmtId="10" fontId="2" fillId="0" borderId="1" xfId="2" applyNumberFormat="1" applyFont="1" applyBorder="1"/>
    <xf numFmtId="165" fontId="2" fillId="0" borderId="1" xfId="0" applyNumberFormat="1" applyFont="1" applyBorder="1"/>
    <xf numFmtId="0" fontId="3" fillId="0" borderId="3" xfId="0" applyFont="1" applyBorder="1"/>
    <xf numFmtId="166" fontId="3" fillId="0" borderId="3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  <xf numFmtId="10" fontId="2" fillId="2" borderId="1" xfId="2" applyNumberFormat="1" applyFont="1" applyFill="1" applyBorder="1"/>
    <xf numFmtId="165" fontId="2" fillId="2" borderId="1" xfId="0" applyNumberFormat="1" applyFont="1" applyFill="1" applyBorder="1"/>
    <xf numFmtId="0" fontId="3" fillId="0" borderId="2" xfId="0" applyFont="1" applyBorder="1"/>
    <xf numFmtId="166" fontId="3" fillId="0" borderId="2" xfId="1" applyNumberFormat="1" applyFont="1" applyBorder="1"/>
    <xf numFmtId="10" fontId="3" fillId="0" borderId="2" xfId="2" applyNumberFormat="1" applyFont="1" applyBorder="1"/>
    <xf numFmtId="165" fontId="3" fillId="0" borderId="2" xfId="0" applyNumberFormat="1" applyFont="1" applyBorder="1"/>
    <xf numFmtId="0" fontId="2" fillId="2" borderId="3" xfId="0" applyFont="1" applyFill="1" applyBorder="1"/>
    <xf numFmtId="166" fontId="2" fillId="2" borderId="3" xfId="1" applyNumberFormat="1" applyFont="1" applyFill="1" applyBorder="1"/>
    <xf numFmtId="10" fontId="2" fillId="2" borderId="3" xfId="2" applyNumberFormat="1" applyFont="1" applyFill="1" applyBorder="1"/>
    <xf numFmtId="165" fontId="2" fillId="2" borderId="3" xfId="0" applyNumberFormat="1" applyFont="1" applyFill="1" applyBorder="1"/>
    <xf numFmtId="0" fontId="2" fillId="0" borderId="3" xfId="0" applyFont="1" applyBorder="1"/>
    <xf numFmtId="166" fontId="2" fillId="0" borderId="3" xfId="1" applyNumberFormat="1" applyFont="1" applyBorder="1"/>
    <xf numFmtId="10" fontId="2" fillId="0" borderId="3" xfId="2" applyNumberFormat="1" applyFont="1" applyBorder="1"/>
    <xf numFmtId="167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4" fillId="0" borderId="1" xfId="1" applyNumberFormat="1" applyFont="1" applyBorder="1"/>
    <xf numFmtId="0" fontId="4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8" fontId="2" fillId="0" borderId="0" xfId="0" applyNumberFormat="1" applyFont="1"/>
    <xf numFmtId="168" fontId="3" fillId="0" borderId="3" xfId="0" applyNumberFormat="1" applyFont="1" applyBorder="1"/>
    <xf numFmtId="169" fontId="2" fillId="0" borderId="0" xfId="0" applyNumberFormat="1" applyFont="1"/>
    <xf numFmtId="169" fontId="3" fillId="0" borderId="2" xfId="0" applyNumberFormat="1" applyFont="1" applyBorder="1"/>
    <xf numFmtId="169" fontId="3" fillId="0" borderId="1" xfId="0" applyNumberFormat="1" applyFont="1" applyBorder="1" applyAlignment="1">
      <alignment horizontal="center"/>
    </xf>
    <xf numFmtId="169" fontId="2" fillId="2" borderId="4" xfId="0" applyNumberFormat="1" applyFont="1" applyFill="1" applyBorder="1"/>
    <xf numFmtId="164" fontId="2" fillId="3" borderId="1" xfId="0" applyNumberFormat="1" applyFont="1" applyFill="1" applyBorder="1"/>
    <xf numFmtId="10" fontId="2" fillId="4" borderId="1" xfId="2" applyNumberFormat="1" applyFont="1" applyFill="1" applyBorder="1"/>
    <xf numFmtId="164" fontId="2" fillId="4" borderId="0" xfId="0" applyNumberFormat="1" applyFont="1" applyFill="1"/>
    <xf numFmtId="10" fontId="2" fillId="4" borderId="0" xfId="2" applyNumberFormat="1" applyFont="1" applyFill="1"/>
    <xf numFmtId="164" fontId="2" fillId="4" borderId="1" xfId="0" applyNumberFormat="1" applyFont="1" applyFill="1" applyBorder="1"/>
    <xf numFmtId="10" fontId="2" fillId="3" borderId="1" xfId="2" applyNumberFormat="1" applyFont="1" applyFill="1" applyBorder="1"/>
    <xf numFmtId="164" fontId="2" fillId="5" borderId="1" xfId="0" applyNumberFormat="1" applyFont="1" applyFill="1" applyBorder="1"/>
    <xf numFmtId="164" fontId="2" fillId="5" borderId="3" xfId="0" applyNumberFormat="1" applyFont="1" applyFill="1" applyBorder="1"/>
    <xf numFmtId="10" fontId="2" fillId="5" borderId="3" xfId="2" applyNumberFormat="1" applyFont="1" applyFill="1" applyBorder="1"/>
    <xf numFmtId="10" fontId="2" fillId="5" borderId="1" xfId="2" applyNumberFormat="1" applyFont="1" applyFill="1" applyBorder="1"/>
    <xf numFmtId="164" fontId="4" fillId="5" borderId="1" xfId="1" applyNumberFormat="1" applyFont="1" applyFill="1" applyBorder="1"/>
    <xf numFmtId="166" fontId="4" fillId="5" borderId="1" xfId="1" applyNumberFormat="1" applyFont="1" applyFill="1" applyBorder="1"/>
    <xf numFmtId="164" fontId="2" fillId="5" borderId="3" xfId="1" applyNumberFormat="1" applyFont="1" applyFill="1" applyBorder="1"/>
    <xf numFmtId="166" fontId="4" fillId="5" borderId="3" xfId="1" applyNumberFormat="1" applyFont="1" applyFill="1" applyBorder="1"/>
    <xf numFmtId="164" fontId="2" fillId="5" borderId="0" xfId="1" applyNumberFormat="1" applyFont="1" applyFill="1"/>
    <xf numFmtId="166" fontId="2" fillId="5" borderId="0" xfId="1" applyNumberFormat="1" applyFont="1" applyFill="1"/>
    <xf numFmtId="166" fontId="2" fillId="5" borderId="1" xfId="1" applyNumberFormat="1" applyFont="1" applyFill="1" applyBorder="1"/>
    <xf numFmtId="166" fontId="2" fillId="5" borderId="3" xfId="1" applyNumberFormat="1" applyFont="1" applyFill="1" applyBorder="1"/>
    <xf numFmtId="164" fontId="2" fillId="5" borderId="0" xfId="0" applyNumberFormat="1" applyFont="1" applyFill="1"/>
    <xf numFmtId="10" fontId="2" fillId="5" borderId="0" xfId="2" applyNumberFormat="1" applyFont="1" applyFill="1"/>
    <xf numFmtId="166" fontId="2" fillId="0" borderId="0" xfId="1" applyNumberFormat="1" applyFont="1" applyBorder="1"/>
    <xf numFmtId="0" fontId="2" fillId="0" borderId="5" xfId="0" applyFont="1" applyBorder="1" applyAlignment="1">
      <alignment horizontal="left"/>
    </xf>
    <xf numFmtId="166" fontId="2" fillId="0" borderId="4" xfId="1" applyNumberFormat="1" applyFont="1" applyBorder="1"/>
    <xf numFmtId="0" fontId="2" fillId="0" borderId="4" xfId="0" applyFont="1" applyBorder="1"/>
    <xf numFmtId="0" fontId="3" fillId="0" borderId="2" xfId="0" applyFont="1" applyBorder="1" applyAlignment="1">
      <alignment horizontal="left"/>
    </xf>
    <xf numFmtId="166" fontId="2" fillId="5" borderId="0" xfId="1" applyNumberFormat="1" applyFont="1" applyFill="1" applyBorder="1"/>
    <xf numFmtId="164" fontId="3" fillId="5" borderId="2" xfId="0" applyNumberFormat="1" applyFont="1" applyFill="1" applyBorder="1"/>
    <xf numFmtId="166" fontId="3" fillId="5" borderId="2" xfId="1" applyNumberFormat="1" applyFont="1" applyFill="1" applyBorder="1"/>
    <xf numFmtId="10" fontId="2" fillId="5" borderId="0" xfId="2" applyNumberFormat="1" applyFont="1" applyFill="1" applyBorder="1"/>
    <xf numFmtId="164" fontId="2" fillId="5" borderId="4" xfId="0" applyNumberFormat="1" applyFont="1" applyFill="1" applyBorder="1"/>
    <xf numFmtId="10" fontId="2" fillId="5" borderId="4" xfId="2" applyNumberFormat="1" applyFont="1" applyFill="1" applyBorder="1"/>
    <xf numFmtId="10" fontId="3" fillId="5" borderId="2" xfId="2" applyNumberFormat="1" applyFont="1" applyFill="1" applyBorder="1"/>
    <xf numFmtId="166" fontId="2" fillId="5" borderId="4" xfId="1" applyNumberFormat="1" applyFont="1" applyFill="1" applyBorder="1"/>
    <xf numFmtId="164" fontId="2" fillId="5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7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B54253-E024-47D3-93EC-965268360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645B9-D318-4F71-BEAD-A9728406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39343-D6B6-493F-B184-836C4EE9A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6940C4-73DB-432D-A9E2-828D6F16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8"/>
  <sheetViews>
    <sheetView showGridLines="0" topLeftCell="A7" workbookViewId="0">
      <selection activeCell="F9" sqref="F9"/>
    </sheetView>
  </sheetViews>
  <sheetFormatPr defaultColWidth="15.54296875" defaultRowHeight="12.5" x14ac:dyDescent="0.25"/>
  <cols>
    <col min="1" max="1" width="60.54296875" style="1" customWidth="1"/>
    <col min="2" max="5" width="15.54296875" style="1"/>
    <col min="6" max="6" width="15.54296875" style="46"/>
    <col min="7" max="16384" width="15.54296875" style="1"/>
  </cols>
  <sheetData>
    <row r="4" spans="1:6" s="2" customFormat="1" ht="13" x14ac:dyDescent="0.3">
      <c r="A4" s="2" t="s">
        <v>70</v>
      </c>
      <c r="B4" s="1"/>
      <c r="C4" s="1"/>
      <c r="D4" s="1"/>
      <c r="E4" s="1"/>
      <c r="F4" s="46"/>
    </row>
    <row r="5" spans="1:6" x14ac:dyDescent="0.25">
      <c r="A5" s="1" t="s">
        <v>23</v>
      </c>
    </row>
    <row r="7" spans="1:6" s="37" customFormat="1" ht="13" x14ac:dyDescent="0.3">
      <c r="A7" s="37" t="s">
        <v>1</v>
      </c>
      <c r="B7" s="38" t="s">
        <v>2</v>
      </c>
      <c r="C7" s="38" t="s">
        <v>3</v>
      </c>
      <c r="D7" s="38" t="s">
        <v>4</v>
      </c>
      <c r="E7" s="38" t="s">
        <v>5</v>
      </c>
      <c r="F7" s="48" t="s">
        <v>62</v>
      </c>
    </row>
    <row r="8" spans="1:6" x14ac:dyDescent="0.25">
      <c r="A8" s="1" t="s">
        <v>6</v>
      </c>
      <c r="B8" s="5">
        <v>186338</v>
      </c>
      <c r="C8" s="5">
        <v>3211</v>
      </c>
      <c r="D8" s="3">
        <v>1.7232126565703186E-2</v>
      </c>
      <c r="E8" s="4">
        <v>0.11056829648084711</v>
      </c>
      <c r="F8" s="46">
        <f>+E8*C8</f>
        <v>355.03480000000008</v>
      </c>
    </row>
    <row r="9" spans="1:6" x14ac:dyDescent="0.25">
      <c r="A9" s="1" t="s">
        <v>7</v>
      </c>
      <c r="B9" s="5">
        <v>190835</v>
      </c>
      <c r="C9" s="5">
        <v>1132</v>
      </c>
      <c r="D9" s="3">
        <v>5.931825922917704E-3</v>
      </c>
      <c r="E9" s="4">
        <v>0.31208471731448767</v>
      </c>
      <c r="F9" s="46">
        <f t="shared" ref="F9:F10" si="0">+E9*C9</f>
        <v>353.27990000000005</v>
      </c>
    </row>
    <row r="10" spans="1:6" s="6" customFormat="1" x14ac:dyDescent="0.25">
      <c r="A10" s="6" t="s">
        <v>8</v>
      </c>
      <c r="B10" s="7">
        <v>1587547</v>
      </c>
      <c r="C10" s="7">
        <v>3745</v>
      </c>
      <c r="D10" s="8">
        <v>2.3589852772862786E-3</v>
      </c>
      <c r="E10" s="9">
        <v>9.403105473965287E-2</v>
      </c>
      <c r="F10" s="46">
        <f t="shared" si="0"/>
        <v>352.1463</v>
      </c>
    </row>
    <row r="11" spans="1:6" s="12" customFormat="1" x14ac:dyDescent="0.25">
      <c r="A11" s="12" t="s">
        <v>9</v>
      </c>
      <c r="B11" s="13">
        <v>1964720</v>
      </c>
      <c r="C11" s="13">
        <v>8088</v>
      </c>
      <c r="D11" s="14">
        <v>4.1166171261044831E-3</v>
      </c>
      <c r="E11" s="15">
        <v>0.13111535608308608</v>
      </c>
      <c r="F11" s="49">
        <f>+SUM(F8:F10)</f>
        <v>1060.4610000000002</v>
      </c>
    </row>
    <row r="12" spans="1:6" x14ac:dyDescent="0.25">
      <c r="A12" s="1" t="s">
        <v>10</v>
      </c>
      <c r="B12" s="5">
        <v>192684</v>
      </c>
      <c r="C12" s="5">
        <v>2660</v>
      </c>
      <c r="D12" s="3">
        <v>1.3804986402607378E-2</v>
      </c>
      <c r="E12" s="4">
        <v>0.13321357142857143</v>
      </c>
      <c r="F12" s="46">
        <f>+E12*C12</f>
        <v>354.34809999999999</v>
      </c>
    </row>
    <row r="13" spans="1:6" x14ac:dyDescent="0.25">
      <c r="A13" s="1" t="s">
        <v>11</v>
      </c>
      <c r="B13" s="5">
        <v>175812</v>
      </c>
      <c r="C13" s="5">
        <v>909</v>
      </c>
      <c r="D13" s="3">
        <v>5.1702955429663508E-3</v>
      </c>
      <c r="E13" s="4">
        <v>0.38749559955995599</v>
      </c>
      <c r="F13" s="46">
        <f t="shared" ref="F13:F14" si="1">+E13*C13</f>
        <v>352.23349999999999</v>
      </c>
    </row>
    <row r="14" spans="1:6" s="6" customFormat="1" x14ac:dyDescent="0.25">
      <c r="A14" s="6" t="s">
        <v>12</v>
      </c>
      <c r="B14" s="7">
        <v>1115178</v>
      </c>
      <c r="C14" s="7">
        <v>3618</v>
      </c>
      <c r="D14" s="8">
        <v>3.2443251211914151E-3</v>
      </c>
      <c r="E14" s="9">
        <v>9.7443228302929799E-2</v>
      </c>
      <c r="F14" s="46">
        <f t="shared" si="1"/>
        <v>352.5496</v>
      </c>
    </row>
    <row r="15" spans="1:6" s="12" customFormat="1" x14ac:dyDescent="0.25">
      <c r="A15" s="12" t="s">
        <v>13</v>
      </c>
      <c r="B15" s="13">
        <v>1483674</v>
      </c>
      <c r="C15" s="13">
        <v>7187</v>
      </c>
      <c r="D15" s="14">
        <v>4.8440560392646898E-3</v>
      </c>
      <c r="E15" s="15">
        <v>0.14736763600946154</v>
      </c>
      <c r="F15" s="49">
        <f>+SUM(F12:F14)</f>
        <v>1059.1312</v>
      </c>
    </row>
    <row r="16" spans="1:6" x14ac:dyDescent="0.25">
      <c r="A16" s="1" t="s">
        <v>14</v>
      </c>
      <c r="B16" s="5">
        <v>123052</v>
      </c>
      <c r="C16" s="5">
        <v>1713</v>
      </c>
      <c r="D16" s="3">
        <v>1.3920943991158209E-2</v>
      </c>
      <c r="E16" s="4">
        <v>0.20584010507880912</v>
      </c>
      <c r="F16" s="46">
        <f>+E16*C16</f>
        <v>352.60410000000002</v>
      </c>
    </row>
    <row r="17" spans="1:6" x14ac:dyDescent="0.25">
      <c r="A17" s="1" t="s">
        <v>15</v>
      </c>
      <c r="B17" s="5">
        <v>66538</v>
      </c>
      <c r="C17" s="5">
        <v>527</v>
      </c>
      <c r="D17" s="3">
        <v>7.9202861522738883E-3</v>
      </c>
      <c r="E17" s="4">
        <v>0.64109373814041748</v>
      </c>
      <c r="F17" s="46">
        <f t="shared" ref="F17:F18" si="2">+E17*C17</f>
        <v>337.85640000000001</v>
      </c>
    </row>
    <row r="18" spans="1:6" s="6" customFormat="1" x14ac:dyDescent="0.25">
      <c r="A18" s="6" t="s">
        <v>16</v>
      </c>
      <c r="B18" s="7">
        <v>940906</v>
      </c>
      <c r="C18" s="7">
        <v>800</v>
      </c>
      <c r="D18" s="8">
        <v>8.5024433896691064E-4</v>
      </c>
      <c r="E18" s="9">
        <v>0.43706275</v>
      </c>
      <c r="F18" s="46">
        <f t="shared" si="2"/>
        <v>349.65019999999998</v>
      </c>
    </row>
    <row r="19" spans="1:6" s="12" customFormat="1" x14ac:dyDescent="0.25">
      <c r="A19" s="12" t="s">
        <v>17</v>
      </c>
      <c r="B19" s="13">
        <v>1130496</v>
      </c>
      <c r="C19" s="13">
        <v>3040</v>
      </c>
      <c r="D19" s="14">
        <v>2.689085144927536E-3</v>
      </c>
      <c r="E19" s="15">
        <v>0.34214167763157893</v>
      </c>
      <c r="F19" s="49">
        <f>+SUM(F16:F18)</f>
        <v>1040.1107</v>
      </c>
    </row>
    <row r="20" spans="1:6" x14ac:dyDescent="0.25">
      <c r="A20" s="1" t="s">
        <v>24</v>
      </c>
      <c r="B20" s="5">
        <v>155758</v>
      </c>
      <c r="C20" s="5">
        <v>2615</v>
      </c>
      <c r="D20" s="3">
        <v>1.6788864777411112E-2</v>
      </c>
      <c r="E20" s="4">
        <v>0.1356060038240918</v>
      </c>
      <c r="F20" s="46">
        <f>+E20*C20</f>
        <v>354.60970000000003</v>
      </c>
    </row>
    <row r="21" spans="1:6" x14ac:dyDescent="0.25">
      <c r="A21" s="1" t="s">
        <v>25</v>
      </c>
      <c r="B21" s="5">
        <v>137748</v>
      </c>
      <c r="C21" s="5">
        <v>864</v>
      </c>
      <c r="D21" s="3">
        <v>6.2723233731161255E-3</v>
      </c>
      <c r="E21" s="4">
        <v>0.40704687499999997</v>
      </c>
      <c r="F21" s="46">
        <f t="shared" ref="F21:F22" si="3">+E21*C21</f>
        <v>351.68849999999998</v>
      </c>
    </row>
    <row r="22" spans="1:6" s="6" customFormat="1" x14ac:dyDescent="0.25">
      <c r="A22" s="6" t="s">
        <v>26</v>
      </c>
      <c r="B22" s="7">
        <v>979311</v>
      </c>
      <c r="C22" s="7">
        <v>3218</v>
      </c>
      <c r="D22" s="8">
        <v>3.2859837171235694E-3</v>
      </c>
      <c r="E22" s="9">
        <v>0.10959953387197018</v>
      </c>
      <c r="F22" s="46">
        <f t="shared" si="3"/>
        <v>352.69130000000001</v>
      </c>
    </row>
    <row r="23" spans="1:6" s="12" customFormat="1" x14ac:dyDescent="0.25">
      <c r="A23" s="12" t="s">
        <v>27</v>
      </c>
      <c r="B23" s="13">
        <v>1272817</v>
      </c>
      <c r="C23" s="13">
        <v>6697</v>
      </c>
      <c r="D23" s="14">
        <v>5.2615576316155429E-3</v>
      </c>
      <c r="E23" s="15">
        <v>0.15812893833059577</v>
      </c>
      <c r="F23" s="49">
        <f>+SUM(F20:F22)</f>
        <v>1058.9894999999999</v>
      </c>
    </row>
    <row r="24" spans="1:6" x14ac:dyDescent="0.25">
      <c r="A24" s="1" t="s">
        <v>18</v>
      </c>
      <c r="B24" s="5">
        <v>177046</v>
      </c>
      <c r="C24" s="5">
        <v>3609</v>
      </c>
      <c r="D24" s="3">
        <v>2.0384532833274967E-2</v>
      </c>
      <c r="E24" s="4">
        <v>9.8347658631199791E-2</v>
      </c>
      <c r="F24" s="46">
        <f>+E24*C24</f>
        <v>354.93670000000003</v>
      </c>
    </row>
    <row r="25" spans="1:6" x14ac:dyDescent="0.25">
      <c r="A25" s="1" t="s">
        <v>19</v>
      </c>
      <c r="B25" s="5">
        <v>181467</v>
      </c>
      <c r="C25" s="5">
        <v>1263</v>
      </c>
      <c r="D25" s="3">
        <v>6.9599431301558962E-3</v>
      </c>
      <c r="E25" s="4">
        <v>0.27992201108471898</v>
      </c>
      <c r="F25" s="46">
        <f t="shared" ref="F25:F26" si="4">+E25*C25</f>
        <v>353.5415000000001</v>
      </c>
    </row>
    <row r="26" spans="1:6" s="6" customFormat="1" x14ac:dyDescent="0.25">
      <c r="A26" s="6" t="s">
        <v>20</v>
      </c>
      <c r="B26" s="7">
        <v>1385074</v>
      </c>
      <c r="C26" s="7">
        <v>3653</v>
      </c>
      <c r="D26" s="8">
        <v>2.6374042108941471E-3</v>
      </c>
      <c r="E26" s="9">
        <v>9.659614015877363E-2</v>
      </c>
      <c r="F26" s="46">
        <f t="shared" si="4"/>
        <v>352.86570000000006</v>
      </c>
    </row>
    <row r="27" spans="1:6" s="20" customFormat="1" ht="13" thickBot="1" x14ac:dyDescent="0.3">
      <c r="A27" s="20" t="s">
        <v>21</v>
      </c>
      <c r="B27" s="21">
        <v>1743587</v>
      </c>
      <c r="C27" s="21">
        <v>8525</v>
      </c>
      <c r="D27" s="22">
        <v>4.8893459288237408E-3</v>
      </c>
      <c r="E27" s="23">
        <v>0.1244978181818182</v>
      </c>
      <c r="F27" s="49">
        <f>+SUM(F24:F26)</f>
        <v>1061.3439000000003</v>
      </c>
    </row>
    <row r="28" spans="1:6" s="16" customFormat="1" ht="13.5" thickBot="1" x14ac:dyDescent="0.35">
      <c r="A28" s="16" t="s">
        <v>22</v>
      </c>
      <c r="B28" s="17">
        <v>7595294</v>
      </c>
      <c r="C28" s="17">
        <v>33537</v>
      </c>
      <c r="D28" s="18">
        <v>4.415497280289611E-3</v>
      </c>
      <c r="E28" s="19">
        <v>0.15743913587977462</v>
      </c>
      <c r="F28" s="47">
        <f>+F27+F23+F19+F15+F11</f>
        <v>5280.0363000000007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8"/>
  <sheetViews>
    <sheetView showGridLines="0" workbookViewId="0">
      <selection activeCell="A4" sqref="A4"/>
    </sheetView>
  </sheetViews>
  <sheetFormatPr defaultColWidth="15.54296875" defaultRowHeight="12.5" x14ac:dyDescent="0.25"/>
  <cols>
    <col min="1" max="1" width="30.54296875" style="1" customWidth="1"/>
    <col min="2" max="16384" width="15.54296875" style="1"/>
  </cols>
  <sheetData>
    <row r="4" spans="1:8" s="2" customFormat="1" ht="13" x14ac:dyDescent="0.3">
      <c r="A4" s="2" t="str">
        <f>+FACEBOOK!A4</f>
        <v>KUNMAP MODERN MARKETING WORKSHOPS</v>
      </c>
      <c r="B4" s="1"/>
      <c r="C4" s="1"/>
      <c r="D4" s="1"/>
      <c r="E4" s="1"/>
      <c r="F4" s="1"/>
    </row>
    <row r="5" spans="1:8" x14ac:dyDescent="0.25">
      <c r="A5" s="1" t="s">
        <v>35</v>
      </c>
    </row>
    <row r="7" spans="1:8" s="37" customFormat="1" ht="13" x14ac:dyDescent="0.3">
      <c r="A7" s="37" t="s">
        <v>36</v>
      </c>
      <c r="B7" s="38" t="s">
        <v>28</v>
      </c>
      <c r="C7" s="38" t="s">
        <v>29</v>
      </c>
      <c r="D7" s="38" t="s">
        <v>30</v>
      </c>
      <c r="E7" s="38" t="s">
        <v>31</v>
      </c>
      <c r="F7" s="38" t="s">
        <v>32</v>
      </c>
      <c r="G7" s="38" t="s">
        <v>33</v>
      </c>
      <c r="H7" s="38" t="s">
        <v>34</v>
      </c>
    </row>
    <row r="8" spans="1:8" s="24" customFormat="1" ht="13" thickBot="1" x14ac:dyDescent="0.3">
      <c r="A8" s="24" t="s">
        <v>37</v>
      </c>
      <c r="B8" s="25">
        <v>78980</v>
      </c>
      <c r="C8" s="25">
        <v>1241</v>
      </c>
      <c r="D8" s="25">
        <v>367</v>
      </c>
      <c r="E8" s="26">
        <v>1.5712838693340087E-2</v>
      </c>
      <c r="F8" s="27">
        <v>2518.7800000000002</v>
      </c>
      <c r="G8" s="28">
        <v>31.891364902506965</v>
      </c>
      <c r="H8" s="28">
        <v>2.0296373892022563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14"/>
  <sheetViews>
    <sheetView showGridLines="0" workbookViewId="0">
      <selection activeCell="A4" sqref="A4"/>
    </sheetView>
  </sheetViews>
  <sheetFormatPr defaultColWidth="15.54296875" defaultRowHeight="12.5" x14ac:dyDescent="0.25"/>
  <cols>
    <col min="1" max="1" width="60.54296875" style="1" customWidth="1"/>
    <col min="2" max="16384" width="15.54296875" style="1"/>
  </cols>
  <sheetData>
    <row r="4" spans="1:7" s="2" customFormat="1" ht="13" x14ac:dyDescent="0.3">
      <c r="A4" s="2" t="str">
        <f>+FACEBOOK!A4</f>
        <v>KUNMAP MODERN MARKETING WORKSHOPS</v>
      </c>
      <c r="B4" s="1"/>
      <c r="C4" s="1"/>
      <c r="D4" s="1"/>
      <c r="E4" s="1"/>
      <c r="F4" s="1"/>
      <c r="G4" s="1"/>
    </row>
    <row r="5" spans="1:7" x14ac:dyDescent="0.25">
      <c r="A5" s="1" t="s">
        <v>64</v>
      </c>
    </row>
    <row r="7" spans="1:7" s="37" customFormat="1" ht="13" x14ac:dyDescent="0.3">
      <c r="A7" s="37" t="s">
        <v>57</v>
      </c>
      <c r="B7" s="38" t="s">
        <v>62</v>
      </c>
      <c r="C7" s="38" t="s">
        <v>60</v>
      </c>
      <c r="D7" s="38" t="s">
        <v>61</v>
      </c>
      <c r="E7" s="38" t="s">
        <v>63</v>
      </c>
      <c r="F7" s="38" t="s">
        <v>29</v>
      </c>
      <c r="G7" s="38" t="s">
        <v>69</v>
      </c>
    </row>
    <row r="8" spans="1:7" x14ac:dyDescent="0.25">
      <c r="A8" s="1" t="s">
        <v>58</v>
      </c>
      <c r="B8" s="44">
        <v>24000</v>
      </c>
      <c r="C8" s="5">
        <v>19804</v>
      </c>
      <c r="D8" s="5"/>
      <c r="E8" s="5">
        <v>15192</v>
      </c>
      <c r="F8" s="5">
        <v>102</v>
      </c>
      <c r="G8" s="5">
        <v>14</v>
      </c>
    </row>
    <row r="9" spans="1:7" x14ac:dyDescent="0.25">
      <c r="A9" s="1" t="s">
        <v>59</v>
      </c>
      <c r="B9" s="44">
        <v>35000</v>
      </c>
      <c r="C9" s="5">
        <v>195931</v>
      </c>
      <c r="D9" s="5">
        <v>184422</v>
      </c>
      <c r="E9" s="5">
        <v>16675</v>
      </c>
      <c r="F9" s="5">
        <v>706</v>
      </c>
      <c r="G9" s="5">
        <v>121</v>
      </c>
    </row>
    <row r="10" spans="1:7" x14ac:dyDescent="0.25">
      <c r="A10" s="1" t="s">
        <v>65</v>
      </c>
      <c r="B10" s="44">
        <v>49470</v>
      </c>
      <c r="C10" s="5">
        <v>60000</v>
      </c>
      <c r="D10" s="5"/>
      <c r="E10" s="5">
        <v>7101</v>
      </c>
      <c r="F10" s="5">
        <v>44</v>
      </c>
      <c r="G10" s="5">
        <v>5</v>
      </c>
    </row>
    <row r="11" spans="1:7" x14ac:dyDescent="0.25">
      <c r="A11" s="1" t="s">
        <v>66</v>
      </c>
      <c r="B11" s="44">
        <v>50000</v>
      </c>
      <c r="C11" s="5">
        <v>84000</v>
      </c>
      <c r="D11" s="5">
        <v>64212</v>
      </c>
      <c r="E11" s="5">
        <v>4044</v>
      </c>
      <c r="F11" s="5">
        <v>43</v>
      </c>
      <c r="G11" s="5">
        <v>12</v>
      </c>
    </row>
    <row r="12" spans="1:7" x14ac:dyDescent="0.25">
      <c r="A12" s="1" t="s">
        <v>67</v>
      </c>
      <c r="B12" s="44">
        <v>12000</v>
      </c>
      <c r="C12" s="5">
        <v>1450</v>
      </c>
      <c r="D12" s="5">
        <v>1442</v>
      </c>
      <c r="E12" s="5">
        <v>1098</v>
      </c>
      <c r="F12" s="5">
        <v>23</v>
      </c>
      <c r="G12" s="5">
        <v>4</v>
      </c>
    </row>
    <row r="13" spans="1:7" x14ac:dyDescent="0.25">
      <c r="A13" s="1" t="s">
        <v>68</v>
      </c>
      <c r="B13" s="44">
        <v>23000</v>
      </c>
      <c r="C13" s="5">
        <v>121000</v>
      </c>
      <c r="D13" s="5">
        <v>71434</v>
      </c>
      <c r="E13" s="5">
        <v>7652</v>
      </c>
      <c r="F13" s="5">
        <v>123</v>
      </c>
      <c r="G13" s="5">
        <v>24</v>
      </c>
    </row>
    <row r="14" spans="1:7" s="10" customFormat="1" ht="13.5" thickBot="1" x14ac:dyDescent="0.35">
      <c r="A14" s="10" t="s">
        <v>22</v>
      </c>
      <c r="B14" s="45">
        <f t="shared" ref="B14:G14" si="0">SUM(B8:B13)</f>
        <v>193470</v>
      </c>
      <c r="C14" s="11">
        <f t="shared" si="0"/>
        <v>482185</v>
      </c>
      <c r="D14" s="11">
        <f t="shared" si="0"/>
        <v>321510</v>
      </c>
      <c r="E14" s="11">
        <f t="shared" si="0"/>
        <v>51762</v>
      </c>
      <c r="F14" s="11">
        <f t="shared" si="0"/>
        <v>1041</v>
      </c>
      <c r="G14" s="11">
        <f t="shared" si="0"/>
        <v>180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22"/>
  <sheetViews>
    <sheetView showGridLines="0" tabSelected="1" workbookViewId="0">
      <selection activeCell="E20" sqref="E20"/>
    </sheetView>
  </sheetViews>
  <sheetFormatPr defaultColWidth="14.54296875" defaultRowHeight="12.5" x14ac:dyDescent="0.25"/>
  <cols>
    <col min="1" max="1" width="30.54296875" style="29" customWidth="1"/>
    <col min="2" max="16384" width="14.54296875" style="1"/>
  </cols>
  <sheetData>
    <row r="4" spans="1:10" s="2" customFormat="1" ht="13" x14ac:dyDescent="0.3">
      <c r="A4" s="2" t="str">
        <f>+FACEBOOK!A4</f>
        <v>KUNMAP MODERN MARKETING WORKSHOPS</v>
      </c>
      <c r="B4" s="1"/>
      <c r="C4" s="1"/>
      <c r="F4" s="1"/>
      <c r="G4" s="1"/>
      <c r="H4" s="1"/>
      <c r="I4" s="1"/>
      <c r="J4" s="1"/>
    </row>
    <row r="5" spans="1:10" x14ac:dyDescent="0.25">
      <c r="A5" s="29" t="s">
        <v>49</v>
      </c>
    </row>
    <row r="6" spans="1:10" s="36" customFormat="1" x14ac:dyDescent="0.25">
      <c r="A6" s="35"/>
    </row>
    <row r="7" spans="1:10" s="41" customFormat="1" ht="13" x14ac:dyDescent="0.3">
      <c r="A7" s="39" t="s">
        <v>38</v>
      </c>
      <c r="B7" s="40" t="s">
        <v>0</v>
      </c>
      <c r="C7" s="40" t="s">
        <v>39</v>
      </c>
      <c r="D7" s="40" t="s">
        <v>40</v>
      </c>
      <c r="E7" s="40" t="s">
        <v>41</v>
      </c>
      <c r="F7" s="40" t="s">
        <v>50</v>
      </c>
      <c r="G7" s="40" t="s">
        <v>34</v>
      </c>
      <c r="H7" s="40" t="s">
        <v>33</v>
      </c>
      <c r="I7" s="40" t="s">
        <v>31</v>
      </c>
      <c r="J7" s="40" t="s">
        <v>51</v>
      </c>
    </row>
    <row r="8" spans="1:10" s="43" customFormat="1" ht="25" x14ac:dyDescent="0.35">
      <c r="A8" s="42"/>
      <c r="F8" s="43" t="s">
        <v>54</v>
      </c>
      <c r="G8" s="43" t="s">
        <v>55</v>
      </c>
      <c r="H8" s="43" t="s">
        <v>56</v>
      </c>
      <c r="I8" s="43" t="s">
        <v>52</v>
      </c>
      <c r="J8" s="43" t="s">
        <v>53</v>
      </c>
    </row>
    <row r="9" spans="1:10" s="34" customFormat="1" x14ac:dyDescent="0.25">
      <c r="A9" s="32" t="s">
        <v>42</v>
      </c>
      <c r="B9" s="60">
        <f>+LINKEDIN!F8</f>
        <v>2518.7800000000002</v>
      </c>
      <c r="C9" s="61">
        <f>+LINKEDIN!B8</f>
        <v>78980</v>
      </c>
      <c r="D9" s="61">
        <f>+LINKEDIN!C8</f>
        <v>1241</v>
      </c>
      <c r="E9" s="33">
        <v>477</v>
      </c>
      <c r="F9" s="56">
        <f>+B9/E9</f>
        <v>5.2804612159329141</v>
      </c>
      <c r="G9" s="50">
        <f>+LINKEDIN!H8</f>
        <v>2.0296373892022563</v>
      </c>
      <c r="H9" s="50">
        <f>+LINKEDIN!G8</f>
        <v>31.891364902506965</v>
      </c>
      <c r="I9" s="59">
        <f>+LINKEDIN!E8</f>
        <v>1.5712838693340087E-2</v>
      </c>
      <c r="J9" s="51">
        <f>+E9/D9</f>
        <v>0.38436744560838032</v>
      </c>
    </row>
    <row r="10" spans="1:10" s="24" customFormat="1" ht="13" thickBot="1" x14ac:dyDescent="0.3">
      <c r="A10" s="31" t="s">
        <v>43</v>
      </c>
      <c r="B10" s="62">
        <f>+B9</f>
        <v>2518.7800000000002</v>
      </c>
      <c r="C10" s="63">
        <f t="shared" ref="C10:D10" si="0">+C9</f>
        <v>78980</v>
      </c>
      <c r="D10" s="63">
        <f t="shared" si="0"/>
        <v>1241</v>
      </c>
      <c r="E10" s="25">
        <f>SUM(E9)</f>
        <v>477</v>
      </c>
      <c r="F10" s="57">
        <f>+F9</f>
        <v>5.2804612159329141</v>
      </c>
      <c r="G10" s="57">
        <f t="shared" ref="G10:J10" si="1">+G9</f>
        <v>2.0296373892022563</v>
      </c>
      <c r="H10" s="57">
        <f t="shared" si="1"/>
        <v>31.891364902506965</v>
      </c>
      <c r="I10" s="58">
        <f t="shared" si="1"/>
        <v>1.5712838693340087E-2</v>
      </c>
      <c r="J10" s="58">
        <f t="shared" si="1"/>
        <v>0.38436744560838032</v>
      </c>
    </row>
    <row r="11" spans="1:10" x14ac:dyDescent="0.25">
      <c r="A11" s="29" t="s">
        <v>44</v>
      </c>
      <c r="B11" s="64">
        <f>+FACEBOOK!F9+FACEBOOK!F13+FACEBOOK!F17+FACEBOOK!F21+FACEBOOK!F25</f>
        <v>1748.5998</v>
      </c>
      <c r="C11" s="65">
        <f>+FACEBOOK!B9+FACEBOOK!B13+FACEBOOK!B17+FACEBOOK!B21+FACEBOOK!B25</f>
        <v>752400</v>
      </c>
      <c r="D11" s="65">
        <f>+FACEBOOK!C9+FACEBOOK!C13+FACEBOOK!C17+FACEBOOK!C21+FACEBOOK!C25</f>
        <v>4695</v>
      </c>
      <c r="E11" s="5">
        <v>696</v>
      </c>
      <c r="F11" s="52">
        <f>+B11/E11</f>
        <v>2.5123560344827585</v>
      </c>
      <c r="G11" s="68">
        <f>+B11/D11</f>
        <v>0.37243872204472844</v>
      </c>
      <c r="H11" s="68">
        <f>+B11/(C11/1000)</f>
        <v>2.3240295055821374</v>
      </c>
      <c r="I11" s="69">
        <f>+D11/C11</f>
        <v>6.240031897926635E-3</v>
      </c>
      <c r="J11" s="69">
        <f>+E11/D11</f>
        <v>0.14824281150159743</v>
      </c>
    </row>
    <row r="12" spans="1:10" x14ac:dyDescent="0.25">
      <c r="A12" s="29" t="s">
        <v>45</v>
      </c>
      <c r="B12" s="64">
        <f>+FACEBOOK!F8+FACEBOOK!F12+FACEBOOK!F16+FACEBOOK!F20+FACEBOOK!F24</f>
        <v>1771.5334</v>
      </c>
      <c r="C12" s="65">
        <f>+FACEBOOK!B8+FACEBOOK!B12+FACEBOOK!B16+FACEBOOK!B20+FACEBOOK!B24</f>
        <v>834878</v>
      </c>
      <c r="D12" s="65">
        <f>+FACEBOOK!C8+FACEBOOK!C12+FACEBOOK!C16+FACEBOOK!C20+FACEBOOK!C24</f>
        <v>13808</v>
      </c>
      <c r="E12" s="5">
        <v>444</v>
      </c>
      <c r="F12" s="68">
        <f t="shared" ref="F12:F14" si="2">+B12/E12</f>
        <v>3.9899400900900903</v>
      </c>
      <c r="G12" s="68">
        <f t="shared" ref="G12:G14" si="3">+B12/D12</f>
        <v>0.1282976100811124</v>
      </c>
      <c r="H12" s="68">
        <f t="shared" ref="H12:H14" si="4">+B12/(C12/1000)</f>
        <v>2.1219069133454229</v>
      </c>
      <c r="I12" s="53">
        <f t="shared" ref="I12:I14" si="5">+D12/C12</f>
        <v>1.6538943414486907E-2</v>
      </c>
      <c r="J12" s="69">
        <f t="shared" ref="J12:J14" si="6">+E12/D12</f>
        <v>3.2155272305909616E-2</v>
      </c>
    </row>
    <row r="13" spans="1:10" s="6" customFormat="1" x14ac:dyDescent="0.25">
      <c r="A13" s="30" t="s">
        <v>46</v>
      </c>
      <c r="B13" s="56">
        <f>+FACEBOOK!F10+FACEBOOK!F14+FACEBOOK!F18+FACEBOOK!F22+FACEBOOK!F26</f>
        <v>1759.9031</v>
      </c>
      <c r="C13" s="66">
        <f>+FACEBOOK!B10+FACEBOOK!B14+FACEBOOK!B18+FACEBOOK!B22+FACEBOOK!B26</f>
        <v>6008016</v>
      </c>
      <c r="D13" s="66">
        <f>+FACEBOOK!C10+FACEBOOK!C14+FACEBOOK!C18+FACEBOOK!C22+FACEBOOK!C26</f>
        <v>15034</v>
      </c>
      <c r="E13" s="7">
        <v>65</v>
      </c>
      <c r="F13" s="50">
        <f t="shared" si="2"/>
        <v>27.075432307692306</v>
      </c>
      <c r="G13" s="54">
        <f t="shared" si="3"/>
        <v>0.11706153385659172</v>
      </c>
      <c r="H13" s="54">
        <f>+B13/(C13/1000)</f>
        <v>0.29292583441855019</v>
      </c>
      <c r="I13" s="55">
        <f t="shared" si="5"/>
        <v>2.5023235623873171E-3</v>
      </c>
      <c r="J13" s="55">
        <f t="shared" si="6"/>
        <v>4.3235333244645473E-3</v>
      </c>
    </row>
    <row r="14" spans="1:10" s="24" customFormat="1" ht="13" thickBot="1" x14ac:dyDescent="0.3">
      <c r="A14" s="31" t="s">
        <v>47</v>
      </c>
      <c r="B14" s="57">
        <f>+FACEBOOK!F28</f>
        <v>5280.0363000000007</v>
      </c>
      <c r="C14" s="67">
        <f>+SUM(C11:C13)</f>
        <v>7595294</v>
      </c>
      <c r="D14" s="67">
        <f>+SUM(D11:D13)</f>
        <v>33537</v>
      </c>
      <c r="E14" s="25">
        <f>SUM(E11:E13)</f>
        <v>1205</v>
      </c>
      <c r="F14" s="57">
        <f t="shared" si="2"/>
        <v>4.3817728630705401</v>
      </c>
      <c r="G14" s="57">
        <f t="shared" si="3"/>
        <v>0.15743913587977459</v>
      </c>
      <c r="H14" s="57">
        <f t="shared" si="4"/>
        <v>0.69517207628829125</v>
      </c>
      <c r="I14" s="58">
        <f t="shared" si="5"/>
        <v>4.415497280289611E-3</v>
      </c>
      <c r="J14" s="58">
        <f t="shared" si="6"/>
        <v>3.593046485970719E-2</v>
      </c>
    </row>
    <row r="15" spans="1:10" x14ac:dyDescent="0.25">
      <c r="A15" s="29" t="s">
        <v>71</v>
      </c>
      <c r="B15" s="68">
        <f>0.0025*C15</f>
        <v>50</v>
      </c>
      <c r="C15" s="75">
        <v>20000</v>
      </c>
      <c r="D15" s="75">
        <f>+C15*0.03</f>
        <v>600</v>
      </c>
      <c r="E15" s="70">
        <f>+D15*0.15</f>
        <v>90</v>
      </c>
      <c r="F15" s="52">
        <f>+B15/E15</f>
        <v>0.55555555555555558</v>
      </c>
      <c r="G15" s="68">
        <f>+B15/D15</f>
        <v>8.3333333333333329E-2</v>
      </c>
      <c r="H15" s="83">
        <f>+B15/(C15/1000)</f>
        <v>2.5</v>
      </c>
      <c r="I15" s="53">
        <f t="shared" ref="I15:J17" si="7">+D15/C15</f>
        <v>0.03</v>
      </c>
      <c r="J15" s="78">
        <f t="shared" si="7"/>
        <v>0.15</v>
      </c>
    </row>
    <row r="16" spans="1:10" s="73" customFormat="1" x14ac:dyDescent="0.25">
      <c r="A16" s="71" t="s">
        <v>72</v>
      </c>
      <c r="B16" s="79">
        <f>+B15</f>
        <v>50</v>
      </c>
      <c r="C16" s="82">
        <f>+C15</f>
        <v>20000</v>
      </c>
      <c r="D16" s="82">
        <f>+C16*0.03</f>
        <v>600</v>
      </c>
      <c r="E16" s="72">
        <f>+E15</f>
        <v>90</v>
      </c>
      <c r="F16" s="79">
        <f>+B16/E16</f>
        <v>0.55555555555555558</v>
      </c>
      <c r="G16" s="79">
        <f>+B16/D16</f>
        <v>8.3333333333333329E-2</v>
      </c>
      <c r="H16" s="79">
        <f>+B16/(C16/1000)</f>
        <v>2.5</v>
      </c>
      <c r="I16" s="80">
        <f t="shared" si="7"/>
        <v>0.03</v>
      </c>
      <c r="J16" s="80">
        <f t="shared" si="7"/>
        <v>0.15</v>
      </c>
    </row>
    <row r="17" spans="1:10" s="16" customFormat="1" ht="13.5" thickBot="1" x14ac:dyDescent="0.35">
      <c r="A17" s="74" t="s">
        <v>48</v>
      </c>
      <c r="B17" s="76">
        <f>+SUM(B10+B14+B16)</f>
        <v>7848.8163000000004</v>
      </c>
      <c r="C17" s="77">
        <f>+SUM(C10+C14+C16)</f>
        <v>7694274</v>
      </c>
      <c r="D17" s="77">
        <f>+D10+D14+D16</f>
        <v>35378</v>
      </c>
      <c r="E17" s="17">
        <f>+E10+E14+E16</f>
        <v>1772</v>
      </c>
      <c r="F17" s="76">
        <f>+B17/E17</f>
        <v>4.4293545711060949</v>
      </c>
      <c r="G17" s="76">
        <f>+B17/D17</f>
        <v>0.22185585109390019</v>
      </c>
      <c r="H17" s="57">
        <f>+B17/(C17/1000)</f>
        <v>1.0200853647790551</v>
      </c>
      <c r="I17" s="81">
        <f t="shared" si="7"/>
        <v>4.5979646682714967E-3</v>
      </c>
      <c r="J17" s="81">
        <f t="shared" si="7"/>
        <v>5.0087625077731922E-2</v>
      </c>
    </row>
    <row r="20" spans="1:10" x14ac:dyDescent="0.25">
      <c r="A20" s="29" t="s">
        <v>74</v>
      </c>
    </row>
    <row r="21" spans="1:10" x14ac:dyDescent="0.25">
      <c r="A21" s="29" t="s">
        <v>75</v>
      </c>
    </row>
    <row r="22" spans="1:10" x14ac:dyDescent="0.25">
      <c r="A22" s="29" t="s">
        <v>73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FACEBOOK</vt:lpstr>
      <vt:lpstr>LINKEDIN</vt:lpstr>
      <vt:lpstr>EMAIL</vt:lpstr>
      <vt:lpstr>REGISTROS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margarita calderon</cp:lastModifiedBy>
  <dcterms:created xsi:type="dcterms:W3CDTF">2015-06-24T18:10:20Z</dcterms:created>
  <dcterms:modified xsi:type="dcterms:W3CDTF">2022-06-24T15:51:12Z</dcterms:modified>
</cp:coreProperties>
</file>