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rga\Documents\2023\Adobe\MUG México\"/>
    </mc:Choice>
  </mc:AlternateContent>
  <xr:revisionPtr revIDLastSave="0" documentId="13_ncr:1_{B47DF5C5-84DE-42A2-A06A-CDEF35F8397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ENCHMARKS" sheetId="19" r:id="rId1"/>
    <sheet name="MÉTRICAS " sheetId="20" r:id="rId2"/>
    <sheet name="AGENTES" sheetId="25" r:id="rId3"/>
    <sheet name="DEVICES" sheetId="21" r:id="rId4"/>
    <sheet name="REAL OPENS" sheetId="23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21" l="1"/>
  <c r="B25" i="21"/>
  <c r="G10" i="23"/>
  <c r="G11" i="23" s="1"/>
  <c r="H7" i="21" l="1"/>
  <c r="H7" i="23" s="1"/>
  <c r="H18" i="23" s="1"/>
  <c r="G7" i="21"/>
  <c r="G7" i="23" s="1"/>
  <c r="G18" i="23" s="1"/>
  <c r="F7" i="21"/>
  <c r="F7" i="23" s="1"/>
  <c r="F18" i="23" s="1"/>
  <c r="E7" i="21"/>
  <c r="E7" i="23" s="1"/>
  <c r="E18" i="23" s="1"/>
  <c r="D7" i="21"/>
  <c r="D7" i="23" s="1"/>
  <c r="D18" i="23" s="1"/>
  <c r="E19" i="23"/>
  <c r="F19" i="23"/>
  <c r="F20" i="23" s="1"/>
  <c r="G19" i="23"/>
  <c r="G20" i="23" s="1"/>
  <c r="H19" i="23"/>
  <c r="H20" i="23" s="1"/>
  <c r="E22" i="23"/>
  <c r="F22" i="23"/>
  <c r="H22" i="23"/>
  <c r="E26" i="23"/>
  <c r="F26" i="23"/>
  <c r="G26" i="23"/>
  <c r="H26" i="23"/>
  <c r="D26" i="23"/>
  <c r="D22" i="23"/>
  <c r="D19" i="23"/>
  <c r="D20" i="23" s="1"/>
  <c r="C25" i="23"/>
  <c r="A25" i="23"/>
  <c r="C24" i="23"/>
  <c r="A24" i="23"/>
  <c r="C23" i="23"/>
  <c r="A23" i="23"/>
  <c r="C22" i="23"/>
  <c r="C21" i="23"/>
  <c r="C20" i="23"/>
  <c r="A20" i="23"/>
  <c r="C19" i="23"/>
  <c r="A19" i="23"/>
  <c r="B18" i="23"/>
  <c r="A18" i="23"/>
  <c r="B15" i="23"/>
  <c r="B14" i="23"/>
  <c r="B13" i="23"/>
  <c r="B12" i="23"/>
  <c r="H10" i="23"/>
  <c r="H24" i="23" s="1"/>
  <c r="B11" i="23"/>
  <c r="F10" i="23"/>
  <c r="F21" i="23" s="1"/>
  <c r="E10" i="23"/>
  <c r="E24" i="23" s="1"/>
  <c r="D10" i="23"/>
  <c r="D21" i="23" s="1"/>
  <c r="B9" i="23"/>
  <c r="B8" i="23"/>
  <c r="G10" i="21"/>
  <c r="H21" i="23" l="1"/>
  <c r="E21" i="23"/>
  <c r="B19" i="23"/>
  <c r="B20" i="23" s="1"/>
  <c r="B26" i="23"/>
  <c r="D24" i="23"/>
  <c r="D25" i="23"/>
  <c r="H25" i="23"/>
  <c r="E20" i="23"/>
  <c r="F25" i="23"/>
  <c r="H23" i="23"/>
  <c r="E25" i="23"/>
  <c r="G23" i="23"/>
  <c r="F24" i="23"/>
  <c r="F23" i="23"/>
  <c r="B10" i="23"/>
  <c r="B24" i="23" s="1"/>
  <c r="E23" i="23"/>
  <c r="G21" i="23"/>
  <c r="D23" i="23"/>
  <c r="G24" i="23"/>
  <c r="G22" i="23"/>
  <c r="G25" i="23"/>
  <c r="B22" i="23"/>
  <c r="G11" i="21"/>
  <c r="B21" i="23" l="1"/>
  <c r="B25" i="23"/>
  <c r="B23" i="23"/>
  <c r="B12" i="21" l="1"/>
  <c r="B12" i="20" s="1"/>
  <c r="B8" i="21"/>
  <c r="B8" i="20" s="1"/>
  <c r="C25" i="21"/>
  <c r="A25" i="21"/>
  <c r="C24" i="21"/>
  <c r="A24" i="21"/>
  <c r="C23" i="21"/>
  <c r="A23" i="21"/>
  <c r="C21" i="21"/>
  <c r="A20" i="21"/>
  <c r="C19" i="21"/>
  <c r="A19" i="21"/>
  <c r="H18" i="21"/>
  <c r="G18" i="21"/>
  <c r="F18" i="21"/>
  <c r="E18" i="21"/>
  <c r="D18" i="21"/>
  <c r="B18" i="21"/>
  <c r="A18" i="21"/>
  <c r="B15" i="21"/>
  <c r="B15" i="20" s="1"/>
  <c r="B14" i="21"/>
  <c r="B14" i="20" s="1"/>
  <c r="B13" i="21"/>
  <c r="H10" i="21"/>
  <c r="F10" i="21"/>
  <c r="E10" i="21"/>
  <c r="D10" i="21"/>
  <c r="B9" i="21"/>
  <c r="B19" i="21" l="1"/>
  <c r="B20" i="21" s="1"/>
  <c r="B10" i="21"/>
  <c r="B9" i="20"/>
  <c r="B20" i="20" s="1"/>
  <c r="B13" i="20"/>
  <c r="C25" i="20"/>
  <c r="A25" i="20"/>
  <c r="C24" i="20"/>
  <c r="A24" i="20"/>
  <c r="C23" i="20"/>
  <c r="A23" i="20"/>
  <c r="C21" i="20"/>
  <c r="A20" i="20"/>
  <c r="C19" i="20"/>
  <c r="A19" i="20"/>
  <c r="B18" i="20"/>
  <c r="A18" i="20"/>
  <c r="N19" i="19"/>
  <c r="M19" i="19"/>
  <c r="N18" i="19"/>
  <c r="M18" i="19"/>
  <c r="M8" i="19"/>
  <c r="C12" i="19"/>
  <c r="D12" i="19"/>
  <c r="E12" i="19"/>
  <c r="C22" i="21" s="1"/>
  <c r="F12" i="19"/>
  <c r="G12" i="19"/>
  <c r="H12" i="19"/>
  <c r="I12" i="19"/>
  <c r="B12" i="19"/>
  <c r="M10" i="19"/>
  <c r="N10" i="19"/>
  <c r="M15" i="19"/>
  <c r="N15" i="19"/>
  <c r="M14" i="19"/>
  <c r="N14" i="19"/>
  <c r="N8" i="19"/>
  <c r="M13" i="19"/>
  <c r="N13" i="19"/>
  <c r="M11" i="19"/>
  <c r="N11" i="19"/>
  <c r="J9" i="19"/>
  <c r="B9" i="19"/>
  <c r="C9" i="19"/>
  <c r="D9" i="19"/>
  <c r="E9" i="19"/>
  <c r="C20" i="21" s="1"/>
  <c r="F9" i="19"/>
  <c r="G9" i="19"/>
  <c r="H9" i="19"/>
  <c r="I9" i="19"/>
  <c r="K9" i="19"/>
  <c r="L9" i="19"/>
  <c r="B11" i="21" l="1"/>
  <c r="B24" i="21"/>
  <c r="B23" i="21"/>
  <c r="B10" i="20"/>
  <c r="C20" i="20"/>
  <c r="C22" i="20"/>
  <c r="M12" i="19"/>
  <c r="N12" i="19"/>
  <c r="M9" i="19"/>
  <c r="N9" i="19"/>
  <c r="B11" i="20" l="1"/>
  <c r="B21" i="21"/>
  <c r="B22" i="21"/>
</calcChain>
</file>

<file path=xl/sharedStrings.xml><?xml version="1.0" encoding="utf-8"?>
<sst xmlns="http://schemas.openxmlformats.org/spreadsheetml/2006/main" count="122" uniqueCount="78">
  <si>
    <t>ENTREGA A UNA DIRECCIÓN VÁLIDA</t>
  </si>
  <si>
    <t>ENTREGA EN INBOX</t>
  </si>
  <si>
    <t>APERTURA</t>
  </si>
  <si>
    <t>MEDIA</t>
  </si>
  <si>
    <t>CLIC (CLICK-THROUGH RATE)</t>
  </si>
  <si>
    <t>CLIC (CLICK-TO-OPEN RATE)</t>
  </si>
  <si>
    <t>HARD BOUNCE RATE</t>
  </si>
  <si>
    <t>Banks &amp; Financial Services</t>
  </si>
  <si>
    <t>Computer Hardware &amp; Telecommunications</t>
  </si>
  <si>
    <t>Computer Software &amp; Online Services</t>
  </si>
  <si>
    <t>Hospitals, Healthcare &amp; Biotech</t>
  </si>
  <si>
    <t>Industrial Manufacturing &amp; Utilities</t>
  </si>
  <si>
    <t>Insurance</t>
  </si>
  <si>
    <t>Lodging, Travel Agencies &amp; Services</t>
  </si>
  <si>
    <t>Marketing Agencies &amp; Services</t>
  </si>
  <si>
    <t>Media &amp; Publishing</t>
  </si>
  <si>
    <t>Retail &amp; Ecommerce</t>
  </si>
  <si>
    <t>Schools &amp; Education</t>
  </si>
  <si>
    <t>Fuentes</t>
  </si>
  <si>
    <t>ReturnPath 2017</t>
  </si>
  <si>
    <t>(*) Inbox Placement resulta de un match aproximado de industrias con el reporte de Benchmarks</t>
  </si>
  <si>
    <t>Mínimo</t>
  </si>
  <si>
    <t>Máximo</t>
  </si>
  <si>
    <t>MÉTRICA</t>
  </si>
  <si>
    <r>
      <t xml:space="preserve">WORKSHOP / </t>
    </r>
    <r>
      <rPr>
        <sz val="10"/>
        <color theme="1"/>
        <rFont val="Arial"/>
        <family val="2"/>
      </rPr>
      <t>BENCHMARKS DE EMAIL MARKETING</t>
    </r>
  </si>
  <si>
    <t>IBM 2017</t>
  </si>
  <si>
    <t>Campaign Monitor 2022</t>
  </si>
  <si>
    <t xml:space="preserve">APERTURA </t>
  </si>
  <si>
    <t>MÉTRICA SIN APPLE MPP</t>
  </si>
  <si>
    <t>https://blogs.oracle.com/marketingcloud/post/oracle-eloqua-email-benchmarks-matters</t>
  </si>
  <si>
    <t>TOTAL DATABASE</t>
  </si>
  <si>
    <t>CORREOS VÁLIDOS</t>
  </si>
  <si>
    <t>TOTAL ENVIO</t>
  </si>
  <si>
    <t>CORREOS</t>
  </si>
  <si>
    <t>APERTURAS ÚNICAS</t>
  </si>
  <si>
    <t>CLICKS ÚNICOS</t>
  </si>
  <si>
    <t>ENVIADOS</t>
  </si>
  <si>
    <t>ENTREGADOS</t>
  </si>
  <si>
    <t>HARD BOUNCES</t>
  </si>
  <si>
    <t>CONVERSIONES</t>
  </si>
  <si>
    <t>UNSUBSCRIBES</t>
  </si>
  <si>
    <t>COMPLAINS</t>
  </si>
  <si>
    <t>CONVERSIÓN (DE CLICK)</t>
  </si>
  <si>
    <t>BEST PERFORMER</t>
  </si>
  <si>
    <r>
      <t xml:space="preserve">WORKSHOP / </t>
    </r>
    <r>
      <rPr>
        <sz val="10"/>
        <color theme="1"/>
        <rFont val="Arial"/>
        <family val="2"/>
      </rPr>
      <t>APPLE MAIL PRIVACY PROTECTION</t>
    </r>
  </si>
  <si>
    <t>UNSUBSCRIBE RATE</t>
  </si>
  <si>
    <t>COMPLAINT RATE</t>
  </si>
  <si>
    <t>% DATABASE QUE SON OPENERS</t>
  </si>
  <si>
    <t>% COMPOSICIÓN DE DATA BASE DE OPENERS</t>
  </si>
  <si>
    <t>Mozilla/5.0 (Windows NT</t>
  </si>
  <si>
    <t>Mozilla/5.0 (X11</t>
  </si>
  <si>
    <t>Mozilla/5.0 (Macintosh</t>
  </si>
  <si>
    <t>Mozilla/5.0 (Linux</t>
  </si>
  <si>
    <t>Mozilla/5.0 (iPhone</t>
  </si>
  <si>
    <t>Mozilla/5.0 (iPad</t>
  </si>
  <si>
    <t>Mozilla/5.0 (iPod</t>
  </si>
  <si>
    <t>Mozilla/5.0 (iPod touch</t>
  </si>
  <si>
    <t>Mozilla/5.0 (Windows Phone</t>
  </si>
  <si>
    <t>Mozilla/5.0</t>
  </si>
  <si>
    <t>Dalvik/2.1.0 (Linux</t>
  </si>
  <si>
    <t>Mozilla/5.0 (CrKey</t>
  </si>
  <si>
    <t>Roku4640X/DVP</t>
  </si>
  <si>
    <t>Mozilla/5.0 (Linux; U</t>
  </si>
  <si>
    <t>AppleTV11</t>
  </si>
  <si>
    <t>AppleTV6</t>
  </si>
  <si>
    <t>AppleTV5</t>
  </si>
  <si>
    <t>Mozilla/5.0 (PlayStation</t>
  </si>
  <si>
    <t>Mozilla/5.0 (Nintendo Switch</t>
  </si>
  <si>
    <t>Mozilla/5.0 (Nintendo WiiU</t>
  </si>
  <si>
    <t>Mozilla/5.0 (Nintendo 3DS</t>
  </si>
  <si>
    <t>Mozilla/5.0 (compatible</t>
  </si>
  <si>
    <t>DESKTOP NO AFECTADOS</t>
  </si>
  <si>
    <t>MOBILE NO AFECTADOS</t>
  </si>
  <si>
    <t>USER AGENT</t>
  </si>
  <si>
    <t>DEVICE AGRUPADO</t>
  </si>
  <si>
    <t>OTROS NO AFECTADOS</t>
  </si>
  <si>
    <t>IOS NO AFECTADOS AMPP</t>
  </si>
  <si>
    <t>IOS AFECTADOS APPLE MPP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</si>
</sst>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0.0%"/>
  </numFmts>
  <fonts count="21" x14ac:knownFonts="1"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17979"/>
      <name val="Arial"/>
      <family val="2"/>
    </font>
    <font>
      <sz val="11"/>
      <color theme="1"/>
      <name val="Calibri"/>
      <family val="2"/>
      <charset val="1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017979"/>
      <name val="Arial"/>
      <family val="2"/>
    </font>
    <font>
      <sz val="10"/>
      <color rgb="FF017979"/>
      <name val="Arial"/>
      <family val="2"/>
    </font>
    <font>
      <sz val="10"/>
      <color rgb="FF7030A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17979"/>
      <name val="Arial"/>
      <family val="2"/>
    </font>
    <font>
      <b/>
      <sz val="10"/>
      <color rgb="FF017979"/>
      <name val="Arial"/>
      <family val="2"/>
    </font>
    <font>
      <sz val="10"/>
      <color rgb="FF017979"/>
      <name val="Arial"/>
      <family val="2"/>
    </font>
    <font>
      <sz val="10"/>
      <name val="Arial"/>
      <family val="2"/>
    </font>
    <font>
      <b/>
      <sz val="10"/>
      <color theme="8"/>
      <name val="Arial"/>
      <family val="2"/>
    </font>
    <font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1" fillId="0" borderId="2" xfId="0" applyFont="1" applyBorder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wrapText="1"/>
    </xf>
    <xf numFmtId="0" fontId="6" fillId="0" borderId="2" xfId="0" applyFont="1" applyBorder="1"/>
    <xf numFmtId="164" fontId="10" fillId="0" borderId="0" xfId="1" applyNumberFormat="1" applyFont="1" applyFill="1"/>
    <xf numFmtId="10" fontId="10" fillId="0" borderId="0" xfId="1" applyNumberFormat="1" applyFont="1" applyFill="1"/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wrapText="1"/>
    </xf>
    <xf numFmtId="164" fontId="8" fillId="2" borderId="0" xfId="1" applyNumberFormat="1" applyFont="1" applyFill="1"/>
    <xf numFmtId="0" fontId="9" fillId="0" borderId="0" xfId="0" applyFont="1"/>
    <xf numFmtId="0" fontId="3" fillId="0" borderId="1" xfId="0" applyFont="1" applyBorder="1" applyAlignment="1">
      <alignment horizontal="left" wrapText="1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164" fontId="17" fillId="2" borderId="0" xfId="1" applyNumberFormat="1" applyFont="1" applyFill="1"/>
    <xf numFmtId="10" fontId="17" fillId="2" borderId="0" xfId="1" applyNumberFormat="1" applyFont="1" applyFill="1"/>
    <xf numFmtId="0" fontId="13" fillId="0" borderId="2" xfId="0" applyFont="1" applyBorder="1"/>
    <xf numFmtId="164" fontId="17" fillId="2" borderId="2" xfId="1" applyNumberFormat="1" applyFont="1" applyFill="1" applyBorder="1"/>
    <xf numFmtId="0" fontId="18" fillId="0" borderId="0" xfId="0" applyFont="1"/>
    <xf numFmtId="1" fontId="13" fillId="0" borderId="0" xfId="0" applyNumberFormat="1" applyFont="1"/>
    <xf numFmtId="0" fontId="6" fillId="0" borderId="1" xfId="0" applyFont="1" applyBorder="1"/>
    <xf numFmtId="0" fontId="10" fillId="0" borderId="1" xfId="0" applyFont="1" applyBorder="1"/>
    <xf numFmtId="0" fontId="19" fillId="0" borderId="1" xfId="0" applyFont="1" applyBorder="1" applyAlignment="1">
      <alignment horizontal="left" wrapText="1"/>
    </xf>
    <xf numFmtId="164" fontId="8" fillId="3" borderId="0" xfId="1" applyNumberFormat="1" applyFont="1" applyFill="1"/>
    <xf numFmtId="10" fontId="8" fillId="3" borderId="0" xfId="1" applyNumberFormat="1" applyFont="1" applyFill="1"/>
    <xf numFmtId="0" fontId="6" fillId="2" borderId="0" xfId="0" applyFont="1" applyFill="1"/>
    <xf numFmtId="164" fontId="10" fillId="2" borderId="0" xfId="1" applyNumberFormat="1" applyFont="1" applyFill="1"/>
    <xf numFmtId="10" fontId="20" fillId="3" borderId="0" xfId="1" applyNumberFormat="1" applyFont="1" applyFill="1"/>
    <xf numFmtId="10" fontId="20" fillId="3" borderId="2" xfId="1" applyNumberFormat="1" applyFont="1" applyFill="1" applyBorder="1"/>
    <xf numFmtId="10" fontId="10" fillId="0" borderId="2" xfId="1" applyNumberFormat="1" applyFont="1" applyFill="1" applyBorder="1"/>
    <xf numFmtId="1" fontId="3" fillId="0" borderId="1" xfId="0" applyNumberFormat="1" applyFont="1" applyBorder="1"/>
    <xf numFmtId="3" fontId="14" fillId="2" borderId="0" xfId="0" applyNumberFormat="1" applyFont="1" applyFill="1"/>
    <xf numFmtId="0" fontId="16" fillId="0" borderId="0" xfId="0" applyFont="1" applyAlignment="1">
      <alignment horizontal="center"/>
    </xf>
    <xf numFmtId="0" fontId="16" fillId="0" borderId="0" xfId="0" applyFont="1"/>
    <xf numFmtId="0" fontId="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" fillId="2" borderId="0" xfId="0" applyFont="1" applyFill="1"/>
    <xf numFmtId="3" fontId="10" fillId="0" borderId="0" xfId="0" applyNumberFormat="1" applyFont="1" applyAlignment="1">
      <alignment horizontal="right"/>
    </xf>
    <xf numFmtId="3" fontId="10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center"/>
    </xf>
    <xf numFmtId="10" fontId="13" fillId="3" borderId="0" xfId="0" applyNumberFormat="1" applyFont="1" applyFill="1"/>
    <xf numFmtId="164" fontId="13" fillId="3" borderId="0" xfId="0" applyNumberFormat="1" applyFont="1" applyFill="1"/>
    <xf numFmtId="164" fontId="13" fillId="2" borderId="0" xfId="0" applyNumberFormat="1" applyFont="1" applyFill="1"/>
    <xf numFmtId="3" fontId="10" fillId="0" borderId="2" xfId="0" applyNumberFormat="1" applyFont="1" applyBorder="1" applyAlignment="1">
      <alignment horizontal="center"/>
    </xf>
    <xf numFmtId="3" fontId="10" fillId="2" borderId="2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4" fillId="0" borderId="2" xfId="0" applyFont="1" applyBorder="1"/>
    <xf numFmtId="164" fontId="13" fillId="3" borderId="2" xfId="0" applyNumberFormat="1" applyFont="1" applyFill="1" applyBorder="1"/>
    <xf numFmtId="10" fontId="13" fillId="3" borderId="0" xfId="1" applyNumberFormat="1" applyFont="1" applyFill="1"/>
    <xf numFmtId="3" fontId="9" fillId="2" borderId="0" xfId="0" applyNumberFormat="1" applyFont="1" applyFill="1" applyAlignment="1">
      <alignment horizontal="right"/>
    </xf>
    <xf numFmtId="0" fontId="3" fillId="0" borderId="4" xfId="0" applyFont="1" applyBorder="1"/>
    <xf numFmtId="164" fontId="13" fillId="3" borderId="3" xfId="0" applyNumberFormat="1" applyFont="1" applyFill="1" applyBorder="1"/>
    <xf numFmtId="10" fontId="13" fillId="3" borderId="3" xfId="0" applyNumberFormat="1" applyFont="1" applyFill="1" applyBorder="1"/>
    <xf numFmtId="164" fontId="13" fillId="3" borderId="5" xfId="0" applyNumberFormat="1" applyFont="1" applyFill="1" applyBorder="1"/>
    <xf numFmtId="0" fontId="8" fillId="0" borderId="0" xfId="0" applyFont="1"/>
    <xf numFmtId="0" fontId="8" fillId="0" borderId="2" xfId="0" applyFont="1" applyBorder="1"/>
    <xf numFmtId="10" fontId="13" fillId="2" borderId="0" xfId="0" applyNumberFormat="1" applyFont="1" applyFill="1"/>
    <xf numFmtId="10" fontId="13" fillId="2" borderId="0" xfId="1" applyNumberFormat="1" applyFont="1" applyFill="1"/>
    <xf numFmtId="10" fontId="13" fillId="0" borderId="0" xfId="1" applyNumberFormat="1" applyFont="1"/>
    <xf numFmtId="164" fontId="13" fillId="2" borderId="2" xfId="0" applyNumberFormat="1" applyFont="1" applyFill="1" applyBorder="1"/>
    <xf numFmtId="165" fontId="10" fillId="2" borderId="0" xfId="1" applyNumberFormat="1" applyFont="1" applyFill="1" applyAlignment="1">
      <alignment horizontal="right"/>
    </xf>
    <xf numFmtId="0" fontId="1" fillId="0" borderId="6" xfId="0" applyFont="1" applyBorder="1"/>
    <xf numFmtId="9" fontId="13" fillId="3" borderId="6" xfId="1" applyFont="1" applyFill="1" applyBorder="1"/>
    <xf numFmtId="0" fontId="13" fillId="0" borderId="6" xfId="0" applyFont="1" applyBorder="1"/>
    <xf numFmtId="1" fontId="13" fillId="0" borderId="6" xfId="0" applyNumberFormat="1" applyFont="1" applyBorder="1"/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right"/>
    </xf>
    <xf numFmtId="3" fontId="9" fillId="3" borderId="0" xfId="0" applyNumberFormat="1" applyFont="1" applyFill="1" applyAlignment="1">
      <alignment horizontal="right"/>
    </xf>
    <xf numFmtId="0" fontId="10" fillId="3" borderId="2" xfId="0" applyFont="1" applyFill="1" applyBorder="1" applyAlignment="1">
      <alignment horizontal="right"/>
    </xf>
    <xf numFmtId="164" fontId="13" fillId="2" borderId="3" xfId="0" applyNumberFormat="1" applyFont="1" applyFill="1" applyBorder="1"/>
    <xf numFmtId="10" fontId="13" fillId="2" borderId="3" xfId="0" applyNumberFormat="1" applyFont="1" applyFill="1" applyBorder="1"/>
    <xf numFmtId="164" fontId="13" fillId="2" borderId="5" xfId="0" applyNumberFormat="1" applyFont="1" applyFill="1" applyBorder="1"/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8" fillId="0" borderId="6" xfId="0" applyFont="1" applyBorder="1"/>
    <xf numFmtId="0" fontId="13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3" fillId="0" borderId="7" xfId="0" applyFont="1" applyBorder="1"/>
    <xf numFmtId="0" fontId="3" fillId="0" borderId="7" xfId="0" applyFont="1" applyBorder="1" applyAlignment="1">
      <alignment vertical="center"/>
    </xf>
    <xf numFmtId="0" fontId="13" fillId="0" borderId="7" xfId="0" applyFont="1" applyBorder="1"/>
    <xf numFmtId="0" fontId="0" fillId="0" borderId="7" xfId="0" applyBorder="1"/>
    <xf numFmtId="165" fontId="13" fillId="3" borderId="2" xfId="1" applyNumberFormat="1" applyFont="1" applyFill="1" applyBorder="1"/>
  </cellXfs>
  <cellStyles count="2">
    <cellStyle name="Normal" xfId="0" builtinId="0"/>
    <cellStyle name="Percent" xfId="1" builtinId="5"/>
  </cellStyles>
  <dxfs count="14"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017979"/>
      <color rgb="FF66FFFF"/>
      <color rgb="FFFFCCCC"/>
      <color rgb="FFECDFF5"/>
      <color rgb="FFFFBDBD"/>
      <color rgb="FFFFFFA7"/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>
                <a:solidFill>
                  <a:sysClr val="windowText" lastClr="000000"/>
                </a:solidFill>
              </a:rPr>
              <a:t>COMPOSICIÓN</a:t>
            </a:r>
            <a:r>
              <a:rPr lang="en-US" sz="1000" baseline="0">
                <a:solidFill>
                  <a:sysClr val="windowText" lastClr="000000"/>
                </a:solidFill>
              </a:rPr>
              <a:t> DATABASE </a:t>
            </a:r>
            <a:r>
              <a:rPr lang="en-US" sz="1000" b="1" baseline="0">
                <a:solidFill>
                  <a:sysClr val="windowText" lastClr="000000"/>
                </a:solidFill>
              </a:rPr>
              <a:t>OPENERS</a:t>
            </a:r>
            <a:endParaRPr lang="en-US" sz="1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1"/>
          <c:order val="0"/>
          <c:tx>
            <c:v>OPENERS</c:v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6D1-413C-A0EF-DE50866CA8D9}"/>
              </c:ext>
            </c:extLst>
          </c:dPt>
          <c:dPt>
            <c:idx val="1"/>
            <c:bubble3D val="0"/>
            <c:spPr>
              <a:solidFill>
                <a:srgbClr val="01797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6D1-413C-A0EF-DE50866CA8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06D1-413C-A0EF-DE50866CA8D9}"/>
              </c:ext>
            </c:extLst>
          </c:dPt>
          <c:dPt>
            <c:idx val="3"/>
            <c:bubble3D val="0"/>
            <c:spPr>
              <a:solidFill>
                <a:srgbClr val="66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6D1-413C-A0EF-DE50866CA8D9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06D1-413C-A0EF-DE50866CA8D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06D1-413C-A0EF-DE50866CA8D9}"/>
              </c:ext>
            </c:extLst>
          </c:dPt>
          <c:dLbls>
            <c:dLbl>
              <c:idx val="0"/>
              <c:layout>
                <c:manualLayout>
                  <c:x val="-0.18611111111111112"/>
                  <c:y val="-9.25925925925926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6D1-413C-A0EF-DE50866CA8D9}"/>
                </c:ext>
              </c:extLst>
            </c:dLbl>
            <c:dLbl>
              <c:idx val="1"/>
              <c:layout>
                <c:manualLayout>
                  <c:x val="0.1249999999999999"/>
                  <c:y val="-8.79629629629630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D1-413C-A0EF-DE50866CA8D9}"/>
                </c:ext>
              </c:extLst>
            </c:dLbl>
            <c:dLbl>
              <c:idx val="2"/>
              <c:layout>
                <c:manualLayout>
                  <c:x val="0.12777777777777777"/>
                  <c:y val="-2.3148148148148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6D1-413C-A0EF-DE50866CA8D9}"/>
                </c:ext>
              </c:extLst>
            </c:dLbl>
            <c:dLbl>
              <c:idx val="4"/>
              <c:layout>
                <c:manualLayout>
                  <c:x val="-0.15277777777777779"/>
                  <c:y val="2.31481481481481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6D1-413C-A0EF-DE50866CA8D9}"/>
                </c:ext>
              </c:extLst>
            </c:dLbl>
            <c:dLbl>
              <c:idx val="5"/>
              <c:layout>
                <c:manualLayout>
                  <c:x val="-0.18333333333333332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D1-413C-A0EF-DE50866CA8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DEVICES!$D$7:$H$7</c:f>
              <c:strCache>
                <c:ptCount val="5"/>
                <c:pt idx="0">
                  <c:v>DESKTOP NO AFECTADOS</c:v>
                </c:pt>
                <c:pt idx="1">
                  <c:v>MOBILE NO AFECTADOS</c:v>
                </c:pt>
                <c:pt idx="2">
                  <c:v>IOS NO AFECTADOS AMPP</c:v>
                </c:pt>
                <c:pt idx="3">
                  <c:v>IOS AFECTADOS APPLE MPP</c:v>
                </c:pt>
                <c:pt idx="4">
                  <c:v>OTROS NO AFECTADOS</c:v>
                </c:pt>
              </c:strCache>
            </c:strRef>
          </c:cat>
          <c:val>
            <c:numRef>
              <c:f>DEVICES!$D$11:$H$11</c:f>
              <c:numCache>
                <c:formatCode>#,##0</c:formatCode>
                <c:ptCount val="5"/>
                <c:pt idx="0">
                  <c:v>26058</c:v>
                </c:pt>
                <c:pt idx="1">
                  <c:v>43560</c:v>
                </c:pt>
                <c:pt idx="2">
                  <c:v>28950</c:v>
                </c:pt>
                <c:pt idx="3">
                  <c:v>291176</c:v>
                </c:pt>
                <c:pt idx="4">
                  <c:v>53231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6D1-413C-A0EF-DE50866CA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>
                <a:solidFill>
                  <a:sysClr val="windowText" lastClr="000000"/>
                </a:solidFill>
              </a:rPr>
              <a:t>COMPOSICIÓN</a:t>
            </a:r>
            <a:r>
              <a:rPr lang="en-US" sz="1000" baseline="0">
                <a:solidFill>
                  <a:sysClr val="windowText" lastClr="000000"/>
                </a:solidFill>
              </a:rPr>
              <a:t> DATABASE </a:t>
            </a:r>
            <a:r>
              <a:rPr lang="en-US" sz="1000" b="1" baseline="0">
                <a:solidFill>
                  <a:sysClr val="windowText" lastClr="000000"/>
                </a:solidFill>
              </a:rPr>
              <a:t>OPENERS</a:t>
            </a:r>
            <a:endParaRPr lang="en-US" sz="1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1"/>
          <c:order val="0"/>
          <c:tx>
            <c:v>OPENERS</c:v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7E-46BC-A8F5-C9BE3B045B11}"/>
              </c:ext>
            </c:extLst>
          </c:dPt>
          <c:dPt>
            <c:idx val="1"/>
            <c:bubble3D val="0"/>
            <c:spPr>
              <a:solidFill>
                <a:srgbClr val="01797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7E-46BC-A8F5-C9BE3B045B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7E-46BC-A8F5-C9BE3B045B11}"/>
              </c:ext>
            </c:extLst>
          </c:dPt>
          <c:dPt>
            <c:idx val="3"/>
            <c:bubble3D val="0"/>
            <c:spPr>
              <a:solidFill>
                <a:srgbClr val="66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7E-46BC-A8F5-C9BE3B045B11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F7E-46BC-A8F5-C9BE3B045B1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F7E-46BC-A8F5-C9BE3B045B11}"/>
              </c:ext>
            </c:extLst>
          </c:dPt>
          <c:dLbls>
            <c:dLbl>
              <c:idx val="0"/>
              <c:layout>
                <c:manualLayout>
                  <c:x val="-0.18611111111111112"/>
                  <c:y val="-9.25925925925926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7E-46BC-A8F5-C9BE3B045B11}"/>
                </c:ext>
              </c:extLst>
            </c:dLbl>
            <c:dLbl>
              <c:idx val="1"/>
              <c:layout>
                <c:manualLayout>
                  <c:x val="0.1249999999999999"/>
                  <c:y val="-8.79629629629630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7E-46BC-A8F5-C9BE3B045B11}"/>
                </c:ext>
              </c:extLst>
            </c:dLbl>
            <c:dLbl>
              <c:idx val="2"/>
              <c:layout>
                <c:manualLayout>
                  <c:x val="0.12777777777777777"/>
                  <c:y val="-2.3148148148148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7E-46BC-A8F5-C9BE3B045B11}"/>
                </c:ext>
              </c:extLst>
            </c:dLbl>
            <c:dLbl>
              <c:idx val="4"/>
              <c:layout>
                <c:manualLayout>
                  <c:x val="-0.15277777777777779"/>
                  <c:y val="2.31481481481481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7E-46BC-A8F5-C9BE3B045B11}"/>
                </c:ext>
              </c:extLst>
            </c:dLbl>
            <c:dLbl>
              <c:idx val="5"/>
              <c:layout>
                <c:manualLayout>
                  <c:x val="-0.18333333333333332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7E-46BC-A8F5-C9BE3B045B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'REAL OPENS'!$D$7:$H$7</c:f>
              <c:strCache>
                <c:ptCount val="5"/>
                <c:pt idx="0">
                  <c:v>DESKTOP NO AFECTADOS</c:v>
                </c:pt>
                <c:pt idx="1">
                  <c:v>MOBILE NO AFECTADOS</c:v>
                </c:pt>
                <c:pt idx="2">
                  <c:v>IOS NO AFECTADOS AMPP</c:v>
                </c:pt>
                <c:pt idx="3">
                  <c:v>IOS AFECTADOS APPLE MPP</c:v>
                </c:pt>
                <c:pt idx="4">
                  <c:v>OTROS NO AFECTADOS</c:v>
                </c:pt>
              </c:strCache>
            </c:strRef>
          </c:cat>
          <c:val>
            <c:numRef>
              <c:f>'REAL OPENS'!$D$11:$H$11</c:f>
              <c:numCache>
                <c:formatCode>#,##0</c:formatCode>
                <c:ptCount val="5"/>
                <c:pt idx="0">
                  <c:v>26058</c:v>
                </c:pt>
                <c:pt idx="1">
                  <c:v>43560</c:v>
                </c:pt>
                <c:pt idx="2">
                  <c:v>28950</c:v>
                </c:pt>
                <c:pt idx="3">
                  <c:v>291176</c:v>
                </c:pt>
                <c:pt idx="4">
                  <c:v>53231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F7E-46BC-A8F5-C9BE3B045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105410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720BFB2-2E30-424F-A2D5-7C742B8F15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222" b="38667"/>
        <a:stretch/>
      </xdr:blipFill>
      <xdr:spPr>
        <a:xfrm>
          <a:off x="0" y="0"/>
          <a:ext cx="1143000" cy="264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</xdr:rowOff>
    </xdr:from>
    <xdr:to>
      <xdr:col>0</xdr:col>
      <xdr:colOff>1143000</xdr:colOff>
      <xdr:row>1</xdr:row>
      <xdr:rowOff>107950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FF4B1A7-B8F9-4334-B080-BFECDB9A89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222" b="38667"/>
        <a:stretch/>
      </xdr:blipFill>
      <xdr:spPr>
        <a:xfrm>
          <a:off x="0" y="2540"/>
          <a:ext cx="1143000" cy="2641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</xdr:rowOff>
    </xdr:from>
    <xdr:to>
      <xdr:col>0</xdr:col>
      <xdr:colOff>1143000</xdr:colOff>
      <xdr:row>1</xdr:row>
      <xdr:rowOff>107950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E5F389C-7870-4273-94C6-8E644415F5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222" b="38667"/>
        <a:stretch/>
      </xdr:blipFill>
      <xdr:spPr>
        <a:xfrm>
          <a:off x="0" y="2540"/>
          <a:ext cx="1143000" cy="2641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</xdr:rowOff>
    </xdr:from>
    <xdr:to>
      <xdr:col>0</xdr:col>
      <xdr:colOff>1143000</xdr:colOff>
      <xdr:row>1</xdr:row>
      <xdr:rowOff>107950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B78801B-FE8F-41ED-B504-A3596D896A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222" b="38667"/>
        <a:stretch/>
      </xdr:blipFill>
      <xdr:spPr>
        <a:xfrm>
          <a:off x="0" y="2540"/>
          <a:ext cx="1143000" cy="264160"/>
        </a:xfrm>
        <a:prstGeom prst="rect">
          <a:avLst/>
        </a:prstGeom>
      </xdr:spPr>
    </xdr:pic>
    <xdr:clientData/>
  </xdr:twoCellAnchor>
  <xdr:twoCellAnchor>
    <xdr:from>
      <xdr:col>0</xdr:col>
      <xdr:colOff>119063</xdr:colOff>
      <xdr:row>31</xdr:row>
      <xdr:rowOff>41275</xdr:rowOff>
    </xdr:from>
    <xdr:to>
      <xdr:col>3</xdr:col>
      <xdr:colOff>627063</xdr:colOff>
      <xdr:row>46</xdr:row>
      <xdr:rowOff>69850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69108E1-0424-4BE9-A1D8-1AB85DDBE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</xdr:rowOff>
    </xdr:from>
    <xdr:to>
      <xdr:col>0</xdr:col>
      <xdr:colOff>1143000</xdr:colOff>
      <xdr:row>1</xdr:row>
      <xdr:rowOff>107950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27011D02-2C78-4BD6-A5E6-8C6152DB0C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222" b="38667"/>
        <a:stretch/>
      </xdr:blipFill>
      <xdr:spPr>
        <a:xfrm>
          <a:off x="0" y="2540"/>
          <a:ext cx="1143000" cy="26416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120650</xdr:rowOff>
    </xdr:from>
    <xdr:to>
      <xdr:col>3</xdr:col>
      <xdr:colOff>508000</xdr:colOff>
      <xdr:row>46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046728-F5F5-4E27-A7CE-282FD9402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ogs.oracle.com/marketingcloud/post/oracle-eloqua-email-benchmarks-matter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9B190-BFF5-442A-94EA-35800680998A}">
  <dimension ref="A1:N25"/>
  <sheetViews>
    <sheetView showGridLines="0" zoomScale="80" zoomScaleNormal="80" workbookViewId="0">
      <pane xSplit="1" topLeftCell="B1" activePane="topRight" state="frozen"/>
      <selection activeCell="A7" sqref="A7"/>
      <selection pane="topRight" activeCell="E27" sqref="E27"/>
    </sheetView>
  </sheetViews>
  <sheetFormatPr defaultColWidth="10.54296875" defaultRowHeight="12.5" x14ac:dyDescent="0.25"/>
  <cols>
    <col min="1" max="1" width="32.54296875" style="6" customWidth="1"/>
    <col min="2" max="12" width="16.54296875" style="6" customWidth="1"/>
    <col min="13" max="14" width="10.54296875" style="11"/>
    <col min="15" max="16384" width="10.54296875" style="6"/>
  </cols>
  <sheetData>
    <row r="1" spans="1:14" s="1" customFormat="1" x14ac:dyDescent="0.25"/>
    <row r="2" spans="1:14" s="1" customFormat="1" x14ac:dyDescent="0.25"/>
    <row r="3" spans="1:14" s="2" customFormat="1" ht="13" x14ac:dyDescent="0.3">
      <c r="A3" s="2" t="s">
        <v>24</v>
      </c>
      <c r="B3" s="1"/>
    </row>
    <row r="4" spans="1:14" s="5" customFormat="1" ht="12.25" customHeight="1" x14ac:dyDescent="0.3">
      <c r="B4" s="6"/>
      <c r="C4" s="6"/>
      <c r="D4" s="6"/>
      <c r="M4" s="12"/>
      <c r="N4" s="12"/>
    </row>
    <row r="5" spans="1:14" s="5" customFormat="1" ht="12.25" customHeight="1" x14ac:dyDescent="0.3">
      <c r="B5" s="6"/>
      <c r="C5" s="6"/>
      <c r="D5" s="6"/>
      <c r="M5" s="12"/>
      <c r="N5" s="12"/>
    </row>
    <row r="7" spans="1:14" s="7" customFormat="1" ht="36.9" customHeight="1" x14ac:dyDescent="0.3">
      <c r="A7" s="16" t="s">
        <v>23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13" t="s">
        <v>21</v>
      </c>
      <c r="N7" s="13" t="s">
        <v>22</v>
      </c>
    </row>
    <row r="8" spans="1:14" x14ac:dyDescent="0.25">
      <c r="A8" s="6" t="s">
        <v>6</v>
      </c>
      <c r="B8" s="31">
        <v>6.7200000000000003E-3</v>
      </c>
      <c r="C8" s="31">
        <v>9.1400000000000006E-3</v>
      </c>
      <c r="D8" s="31">
        <v>8.2299999999999995E-3</v>
      </c>
      <c r="E8" s="31">
        <v>9.1199999999999996E-3</v>
      </c>
      <c r="F8" s="31">
        <v>1.5910000000000001E-2</v>
      </c>
      <c r="G8" s="31">
        <v>8.0700000000000008E-3</v>
      </c>
      <c r="H8" s="31">
        <v>3.9699999999999996E-3</v>
      </c>
      <c r="I8" s="31">
        <v>5.2300000000000003E-3</v>
      </c>
      <c r="J8" s="31">
        <v>2.65E-3</v>
      </c>
      <c r="K8" s="31">
        <v>2.8500000000000001E-3</v>
      </c>
      <c r="L8" s="31">
        <v>7.3400000000000002E-3</v>
      </c>
      <c r="M8" s="9">
        <f t="shared" ref="M8:M15" si="0">MIN(B8:L8)</f>
        <v>2.65E-3</v>
      </c>
      <c r="N8" s="9">
        <f t="shared" ref="N8:N15" si="1">MAX(B8:L8)</f>
        <v>1.5910000000000001E-2</v>
      </c>
    </row>
    <row r="9" spans="1:14" s="33" customFormat="1" x14ac:dyDescent="0.25">
      <c r="A9" s="33" t="s">
        <v>0</v>
      </c>
      <c r="B9" s="14">
        <f t="shared" ref="B9:L9" si="2">100%-B8</f>
        <v>0.99328000000000005</v>
      </c>
      <c r="C9" s="14">
        <f t="shared" si="2"/>
        <v>0.99085999999999996</v>
      </c>
      <c r="D9" s="14">
        <f t="shared" si="2"/>
        <v>0.99177000000000004</v>
      </c>
      <c r="E9" s="14">
        <f t="shared" si="2"/>
        <v>0.99087999999999998</v>
      </c>
      <c r="F9" s="14">
        <f t="shared" si="2"/>
        <v>0.98409000000000002</v>
      </c>
      <c r="G9" s="14">
        <f t="shared" si="2"/>
        <v>0.99192999999999998</v>
      </c>
      <c r="H9" s="14">
        <f t="shared" si="2"/>
        <v>0.99602999999999997</v>
      </c>
      <c r="I9" s="14">
        <f t="shared" si="2"/>
        <v>0.99477000000000004</v>
      </c>
      <c r="J9" s="14">
        <f t="shared" si="2"/>
        <v>0.99734999999999996</v>
      </c>
      <c r="K9" s="14">
        <f t="shared" si="2"/>
        <v>0.99714999999999998</v>
      </c>
      <c r="L9" s="14">
        <f t="shared" si="2"/>
        <v>0.99265999999999999</v>
      </c>
      <c r="M9" s="34">
        <f t="shared" si="0"/>
        <v>0.98409000000000002</v>
      </c>
      <c r="N9" s="34">
        <f t="shared" si="1"/>
        <v>0.99734999999999996</v>
      </c>
    </row>
    <row r="10" spans="1:14" x14ac:dyDescent="0.25">
      <c r="A10" s="6" t="s">
        <v>1</v>
      </c>
      <c r="B10" s="32">
        <v>0.94</v>
      </c>
      <c r="C10" s="32">
        <v>0.86</v>
      </c>
      <c r="D10" s="32">
        <v>0.86</v>
      </c>
      <c r="E10" s="32">
        <v>0.8</v>
      </c>
      <c r="F10" s="32">
        <v>0.92</v>
      </c>
      <c r="G10" s="32">
        <v>0.89</v>
      </c>
      <c r="H10" s="32">
        <v>0.9</v>
      </c>
      <c r="I10" s="32">
        <v>0.82</v>
      </c>
      <c r="J10" s="32">
        <v>0.82</v>
      </c>
      <c r="K10" s="32">
        <v>0.8</v>
      </c>
      <c r="L10" s="32">
        <v>0.76</v>
      </c>
      <c r="M10" s="10">
        <f t="shared" si="0"/>
        <v>0.76</v>
      </c>
      <c r="N10" s="10">
        <f t="shared" si="1"/>
        <v>0.94</v>
      </c>
    </row>
    <row r="11" spans="1:14" ht="13" x14ac:dyDescent="0.3">
      <c r="A11" s="1" t="s">
        <v>2</v>
      </c>
      <c r="B11" s="32">
        <v>0.23300000000000001</v>
      </c>
      <c r="C11" s="32">
        <v>0.249</v>
      </c>
      <c r="D11" s="32">
        <v>0.20799999999999999</v>
      </c>
      <c r="E11" s="32">
        <v>0.23699999999999999</v>
      </c>
      <c r="F11" s="32">
        <v>0.25900000000000001</v>
      </c>
      <c r="G11" s="32">
        <v>0.27500000000000002</v>
      </c>
      <c r="H11" s="32">
        <v>0.22700000000000001</v>
      </c>
      <c r="I11" s="32">
        <v>0.182</v>
      </c>
      <c r="J11" s="32">
        <v>0.193</v>
      </c>
      <c r="K11" s="32">
        <v>0.20499999999999999</v>
      </c>
      <c r="L11" s="32">
        <v>0.309</v>
      </c>
      <c r="M11" s="10">
        <f t="shared" si="0"/>
        <v>0.182</v>
      </c>
      <c r="N11" s="10">
        <f t="shared" si="1"/>
        <v>0.309</v>
      </c>
    </row>
    <row r="12" spans="1:14" ht="13" x14ac:dyDescent="0.3">
      <c r="A12" s="1" t="s">
        <v>5</v>
      </c>
      <c r="B12" s="32">
        <f>+B13/B11</f>
        <v>5.9227467811158792E-2</v>
      </c>
      <c r="C12" s="32">
        <f t="shared" ref="C12:I12" si="3">+C13/C11</f>
        <v>3.6947791164658635E-2</v>
      </c>
      <c r="D12" s="32">
        <f t="shared" si="3"/>
        <v>4.4230769230769233E-2</v>
      </c>
      <c r="E12" s="32">
        <f t="shared" si="3"/>
        <v>4.8101265822784817E-2</v>
      </c>
      <c r="F12" s="32">
        <f t="shared" si="3"/>
        <v>5.7528957528957529E-2</v>
      </c>
      <c r="G12" s="32">
        <f t="shared" si="3"/>
        <v>5.0181818181818175E-2</v>
      </c>
      <c r="H12" s="32">
        <f t="shared" si="3"/>
        <v>7.0484581497797349E-2</v>
      </c>
      <c r="I12" s="32">
        <f t="shared" si="3"/>
        <v>6.043956043956044E-2</v>
      </c>
      <c r="J12" s="32">
        <v>0.129</v>
      </c>
      <c r="K12" s="32">
        <v>0.15</v>
      </c>
      <c r="L12" s="32">
        <v>0.112</v>
      </c>
      <c r="M12" s="10">
        <f t="shared" si="0"/>
        <v>3.6947791164658635E-2</v>
      </c>
      <c r="N12" s="10">
        <f t="shared" si="1"/>
        <v>0.15</v>
      </c>
    </row>
    <row r="13" spans="1:14" x14ac:dyDescent="0.25">
      <c r="A13" s="6" t="s">
        <v>4</v>
      </c>
      <c r="B13" s="32">
        <v>1.38E-2</v>
      </c>
      <c r="C13" s="32">
        <v>9.1999999999999998E-3</v>
      </c>
      <c r="D13" s="32">
        <v>9.1999999999999998E-3</v>
      </c>
      <c r="E13" s="32">
        <v>1.14E-2</v>
      </c>
      <c r="F13" s="32">
        <v>1.49E-2</v>
      </c>
      <c r="G13" s="32">
        <v>1.38E-2</v>
      </c>
      <c r="H13" s="32">
        <v>1.6E-2</v>
      </c>
      <c r="I13" s="32">
        <v>1.0999999999999999E-2</v>
      </c>
      <c r="J13" s="32">
        <v>6.4999999999999997E-3</v>
      </c>
      <c r="K13" s="32">
        <v>1.1599999999999999E-2</v>
      </c>
      <c r="L13" s="32">
        <v>1.32E-2</v>
      </c>
      <c r="M13" s="10">
        <f t="shared" si="0"/>
        <v>6.4999999999999997E-3</v>
      </c>
      <c r="N13" s="10">
        <f t="shared" si="1"/>
        <v>1.6E-2</v>
      </c>
    </row>
    <row r="14" spans="1:14" x14ac:dyDescent="0.25">
      <c r="A14" s="1" t="s">
        <v>45</v>
      </c>
      <c r="B14" s="31">
        <v>4.0000000000000002E-4</v>
      </c>
      <c r="C14" s="31">
        <v>6.9999999999999999E-4</v>
      </c>
      <c r="D14" s="31">
        <v>6.9999999999999999E-4</v>
      </c>
      <c r="E14" s="31">
        <v>8.0000000000000004E-4</v>
      </c>
      <c r="F14" s="31">
        <v>6.9999999999999999E-4</v>
      </c>
      <c r="G14" s="31">
        <v>4.0000000000000002E-4</v>
      </c>
      <c r="H14" s="31">
        <v>5.9999999999999995E-4</v>
      </c>
      <c r="I14" s="31">
        <v>5.0000000000000001E-4</v>
      </c>
      <c r="J14" s="31">
        <v>4.0000000000000002E-4</v>
      </c>
      <c r="K14" s="31">
        <v>5.9999999999999995E-4</v>
      </c>
      <c r="L14" s="31">
        <v>6.9999999999999999E-4</v>
      </c>
      <c r="M14" s="9">
        <f t="shared" si="0"/>
        <v>4.0000000000000002E-4</v>
      </c>
      <c r="N14" s="9">
        <f t="shared" si="1"/>
        <v>8.0000000000000004E-4</v>
      </c>
    </row>
    <row r="15" spans="1:14" x14ac:dyDescent="0.25">
      <c r="A15" s="1" t="s">
        <v>46</v>
      </c>
      <c r="B15" s="31">
        <v>2.3000000000000001E-4</v>
      </c>
      <c r="C15" s="31">
        <v>1E-4</v>
      </c>
      <c r="D15" s="31">
        <v>1.9000000000000001E-4</v>
      </c>
      <c r="E15" s="31">
        <v>3.3E-4</v>
      </c>
      <c r="F15" s="31">
        <v>1.8000000000000001E-4</v>
      </c>
      <c r="G15" s="31">
        <v>2.5999999999999998E-4</v>
      </c>
      <c r="H15" s="31">
        <v>2.5999999999999998E-4</v>
      </c>
      <c r="I15" s="31">
        <v>3.4000000000000002E-4</v>
      </c>
      <c r="J15" s="31">
        <v>2.1000000000000001E-4</v>
      </c>
      <c r="K15" s="31">
        <v>2.3000000000000001E-4</v>
      </c>
      <c r="L15" s="31">
        <v>2.3000000000000001E-4</v>
      </c>
      <c r="M15" s="9">
        <f t="shared" si="0"/>
        <v>1E-4</v>
      </c>
      <c r="N15" s="9">
        <f t="shared" si="1"/>
        <v>3.4000000000000002E-4</v>
      </c>
    </row>
    <row r="17" spans="1:14" s="28" customFormat="1" ht="13" x14ac:dyDescent="0.3">
      <c r="A17" s="30" t="s">
        <v>28</v>
      </c>
      <c r="M17" s="29"/>
      <c r="N17" s="29"/>
    </row>
    <row r="18" spans="1:14" x14ac:dyDescent="0.25">
      <c r="A18" s="6" t="s">
        <v>27</v>
      </c>
      <c r="B18" s="35">
        <v>0.1171</v>
      </c>
      <c r="C18" s="35">
        <v>8.9499999999999996E-2</v>
      </c>
      <c r="D18" s="35">
        <v>8.9499999999999996E-2</v>
      </c>
      <c r="E18" s="35">
        <v>0.12540000000000001</v>
      </c>
      <c r="F18" s="35">
        <v>0.122</v>
      </c>
      <c r="G18" s="35">
        <v>0.1171</v>
      </c>
      <c r="H18" s="35">
        <v>0.1066</v>
      </c>
      <c r="I18" s="35">
        <v>9.6600000000000005E-2</v>
      </c>
      <c r="J18" s="35">
        <v>6.3200000000000006E-2</v>
      </c>
      <c r="K18" s="35">
        <v>0.1</v>
      </c>
      <c r="L18" s="35">
        <v>0.1101</v>
      </c>
      <c r="M18" s="10">
        <f>MIN(B18:L18)</f>
        <v>6.3200000000000006E-2</v>
      </c>
      <c r="N18" s="10">
        <f>MAX(B18:L18)</f>
        <v>0.12540000000000001</v>
      </c>
    </row>
    <row r="19" spans="1:14" s="8" customFormat="1" ht="13" thickBot="1" x14ac:dyDescent="0.3">
      <c r="A19" s="8" t="s">
        <v>5</v>
      </c>
      <c r="B19" s="36">
        <v>0.1123</v>
      </c>
      <c r="C19" s="36">
        <v>9.7199999999999995E-2</v>
      </c>
      <c r="D19" s="36">
        <v>9.7199999999999995E-2</v>
      </c>
      <c r="E19" s="36">
        <v>9.9699999999999997E-2</v>
      </c>
      <c r="F19" s="36">
        <v>0.1193</v>
      </c>
      <c r="G19" s="36">
        <v>0.1123</v>
      </c>
      <c r="H19" s="36">
        <v>9.7600000000000006E-2</v>
      </c>
      <c r="I19" s="36">
        <v>0.10970000000000001</v>
      </c>
      <c r="J19" s="36">
        <v>0.1381</v>
      </c>
      <c r="K19" s="36">
        <v>0.1154</v>
      </c>
      <c r="L19" s="36">
        <v>0.11650000000000001</v>
      </c>
      <c r="M19" s="37">
        <f>MIN(B19:L19)</f>
        <v>9.7199999999999995E-2</v>
      </c>
      <c r="N19" s="37">
        <f>MAX(B19:L19)</f>
        <v>0.1381</v>
      </c>
    </row>
    <row r="20" spans="1:14" x14ac:dyDescent="0.25">
      <c r="A20" s="1"/>
    </row>
    <row r="21" spans="1:14" ht="13" x14ac:dyDescent="0.3">
      <c r="A21" s="5" t="s">
        <v>18</v>
      </c>
      <c r="B21" s="1" t="s">
        <v>25</v>
      </c>
    </row>
    <row r="22" spans="1:14" x14ac:dyDescent="0.25">
      <c r="B22" s="6" t="s">
        <v>19</v>
      </c>
    </row>
    <row r="23" spans="1:14" x14ac:dyDescent="0.25">
      <c r="B23" s="1" t="s">
        <v>26</v>
      </c>
    </row>
    <row r="24" spans="1:14" x14ac:dyDescent="0.25">
      <c r="B24" s="1" t="s">
        <v>29</v>
      </c>
    </row>
    <row r="25" spans="1:14" x14ac:dyDescent="0.25">
      <c r="B25" s="15" t="s">
        <v>20</v>
      </c>
    </row>
  </sheetData>
  <conditionalFormatting sqref="B8:L8">
    <cfRule type="expression" dxfId="13" priority="17">
      <formula>B8=MAX($B$8:$L$8)</formula>
    </cfRule>
    <cfRule type="expression" dxfId="12" priority="18">
      <formula>B8=MIN($B$8:$L$8)</formula>
    </cfRule>
  </conditionalFormatting>
  <conditionalFormatting sqref="B14:L14">
    <cfRule type="expression" dxfId="11" priority="15">
      <formula>B14=MAX($B$14:$L$14)</formula>
    </cfRule>
    <cfRule type="expression" dxfId="10" priority="16">
      <formula>B14=MIN($B$14:$L$14)</formula>
    </cfRule>
  </conditionalFormatting>
  <conditionalFormatting sqref="B15:L15">
    <cfRule type="expression" dxfId="9" priority="11">
      <formula>B15=MAX($B$15:$L$15)</formula>
    </cfRule>
    <cfRule type="expression" dxfId="8" priority="12">
      <formula>B15=MIN($B$15:$L$15)</formula>
    </cfRule>
  </conditionalFormatting>
  <conditionalFormatting sqref="B10:L10">
    <cfRule type="expression" dxfId="7" priority="9">
      <formula>B10=MAX($B$10:$L$10)</formula>
    </cfRule>
    <cfRule type="expression" dxfId="6" priority="10">
      <formula>B10=MIN($B10:$L10)</formula>
    </cfRule>
  </conditionalFormatting>
  <conditionalFormatting sqref="B11:L11">
    <cfRule type="expression" dxfId="5" priority="5">
      <formula>B11=MAX($B11:$L11)</formula>
    </cfRule>
    <cfRule type="expression" dxfId="4" priority="6">
      <formula>B11=MIN($B11:$L11)</formula>
    </cfRule>
  </conditionalFormatting>
  <conditionalFormatting sqref="B12:L13">
    <cfRule type="expression" dxfId="3" priority="3">
      <formula>B12=MAX($B12:$L12)</formula>
    </cfRule>
    <cfRule type="expression" dxfId="2" priority="4">
      <formula>B12=MIN($B12:$L12)</formula>
    </cfRule>
  </conditionalFormatting>
  <conditionalFormatting sqref="B18:L19">
    <cfRule type="expression" dxfId="1" priority="1">
      <formula>B18=MAX($B18:$L18)</formula>
    </cfRule>
    <cfRule type="expression" dxfId="0" priority="2">
      <formula>B18=MIN($B18:$L18)</formula>
    </cfRule>
  </conditionalFormatting>
  <hyperlinks>
    <hyperlink ref="B24" r:id="rId1" xr:uid="{6CD235A8-D08D-4900-9193-528F8F88A642}"/>
  </hyperlinks>
  <pageMargins left="0.7" right="0.7" top="0.75" bottom="0.75" header="0.3" footer="0.3"/>
  <pageSetup orientation="portrait" r:id="rId2"/>
  <ignoredErrors>
    <ignoredError sqref="M9:N9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B489A-A3FF-4D3F-B368-722AE8BEDC02}">
  <dimension ref="A1:O30"/>
  <sheetViews>
    <sheetView showGridLines="0" tabSelected="1" zoomScale="80" zoomScaleNormal="80" workbookViewId="0">
      <selection activeCell="B19" sqref="B19"/>
    </sheetView>
  </sheetViews>
  <sheetFormatPr defaultColWidth="10.54296875" defaultRowHeight="14.5" x14ac:dyDescent="0.35"/>
  <cols>
    <col min="1" max="1" width="44.26953125" style="17" customWidth="1"/>
    <col min="2" max="2" width="13.08984375" style="17" bestFit="1" customWidth="1"/>
    <col min="3" max="3" width="12.26953125" style="17" bestFit="1" customWidth="1"/>
    <col min="5" max="16384" width="10.54296875" style="17"/>
  </cols>
  <sheetData>
    <row r="1" spans="1:3" s="1" customFormat="1" ht="12.5" x14ac:dyDescent="0.25"/>
    <row r="2" spans="1:3" s="1" customFormat="1" ht="12.5" x14ac:dyDescent="0.25"/>
    <row r="3" spans="1:3" s="2" customFormat="1" ht="13" x14ac:dyDescent="0.3">
      <c r="A3" s="2" t="s">
        <v>44</v>
      </c>
      <c r="C3" s="1"/>
    </row>
    <row r="4" spans="1:3" s="18" customFormat="1" ht="12.25" customHeight="1" x14ac:dyDescent="0.3">
      <c r="C4" s="17"/>
    </row>
    <row r="5" spans="1:3" s="18" customFormat="1" ht="12.25" customHeight="1" x14ac:dyDescent="0.3">
      <c r="A5" s="2" t="s">
        <v>30</v>
      </c>
      <c r="B5" s="39">
        <v>2000000</v>
      </c>
      <c r="C5" s="1" t="s">
        <v>31</v>
      </c>
    </row>
    <row r="6" spans="1:3" s="44" customFormat="1" ht="12.25" customHeight="1" x14ac:dyDescent="0.3">
      <c r="A6" s="42"/>
      <c r="B6" s="42"/>
      <c r="C6" s="43"/>
    </row>
    <row r="7" spans="1:3" s="20" customFormat="1" ht="13" x14ac:dyDescent="0.3">
      <c r="A7" s="3" t="s">
        <v>33</v>
      </c>
      <c r="B7" s="3" t="s">
        <v>32</v>
      </c>
      <c r="C7" s="21"/>
    </row>
    <row r="8" spans="1:3" s="41" customFormat="1" ht="13" x14ac:dyDescent="0.3">
      <c r="A8" s="11" t="s">
        <v>36</v>
      </c>
      <c r="B8" s="49">
        <f>+DEVICES!B8</f>
        <v>1106494</v>
      </c>
      <c r="C8" s="40"/>
    </row>
    <row r="9" spans="1:3" s="18" customFormat="1" ht="12.25" customHeight="1" x14ac:dyDescent="0.3">
      <c r="A9" s="1" t="s">
        <v>38</v>
      </c>
      <c r="B9" s="49">
        <f>+DEVICES!B9</f>
        <v>344</v>
      </c>
      <c r="C9" s="17"/>
    </row>
    <row r="10" spans="1:3" s="18" customFormat="1" ht="12.25" customHeight="1" x14ac:dyDescent="0.3">
      <c r="A10" s="1" t="s">
        <v>37</v>
      </c>
      <c r="B10" s="49">
        <f>+DEVICES!B10</f>
        <v>1106150</v>
      </c>
      <c r="C10" s="17"/>
    </row>
    <row r="11" spans="1:3" s="18" customFormat="1" ht="12.25" customHeight="1" x14ac:dyDescent="0.3">
      <c r="A11" s="1" t="s">
        <v>34</v>
      </c>
      <c r="B11" s="49">
        <f>+DEVICES!B11</f>
        <v>442975</v>
      </c>
      <c r="C11" s="17"/>
    </row>
    <row r="12" spans="1:3" s="18" customFormat="1" ht="12.25" customHeight="1" x14ac:dyDescent="0.3">
      <c r="A12" s="1" t="s">
        <v>35</v>
      </c>
      <c r="B12" s="49">
        <f>+DEVICES!B12</f>
        <v>15377</v>
      </c>
      <c r="C12" s="17"/>
    </row>
    <row r="13" spans="1:3" s="18" customFormat="1" ht="12.25" customHeight="1" x14ac:dyDescent="0.3">
      <c r="A13" s="1" t="s">
        <v>40</v>
      </c>
      <c r="B13" s="49">
        <f>+DEVICES!B13</f>
        <v>283</v>
      </c>
      <c r="C13" s="17"/>
    </row>
    <row r="14" spans="1:3" s="56" customFormat="1" ht="12.25" customHeight="1" thickBot="1" x14ac:dyDescent="0.35">
      <c r="A14" s="4" t="s">
        <v>41</v>
      </c>
      <c r="B14" s="53">
        <f>+DEVICES!B14</f>
        <v>21</v>
      </c>
      <c r="C14" s="24"/>
    </row>
    <row r="15" spans="1:3" s="18" customFormat="1" ht="12.25" customHeight="1" x14ac:dyDescent="0.3">
      <c r="A15" s="1" t="s">
        <v>39</v>
      </c>
      <c r="B15" s="49">
        <f>+DEVICES!B15</f>
        <v>1128</v>
      </c>
      <c r="C15" s="17"/>
    </row>
    <row r="16" spans="1:3" s="18" customFormat="1" ht="12.25" customHeight="1" x14ac:dyDescent="0.3">
      <c r="A16" s="1"/>
      <c r="B16" s="49"/>
      <c r="C16" s="17"/>
    </row>
    <row r="17" spans="1:15" ht="36.9" customHeight="1" x14ac:dyDescent="0.3">
      <c r="A17" s="18"/>
      <c r="B17" s="18"/>
      <c r="C17" s="19" t="s">
        <v>10</v>
      </c>
      <c r="D17" s="17"/>
    </row>
    <row r="18" spans="1:15" s="20" customFormat="1" ht="13" x14ac:dyDescent="0.3">
      <c r="A18" s="20" t="str">
        <f>+BENCHMARKS!A7</f>
        <v>MÉTRICA</v>
      </c>
      <c r="B18" s="3" t="str">
        <f>+B7</f>
        <v>TOTAL ENVIO</v>
      </c>
      <c r="C18" s="21" t="s">
        <v>3</v>
      </c>
    </row>
    <row r="19" spans="1:15" ht="12.5" x14ac:dyDescent="0.25">
      <c r="A19" s="64" t="str">
        <f>+BENCHMARKS!A8</f>
        <v>HARD BOUNCE RATE</v>
      </c>
      <c r="B19" s="50"/>
      <c r="C19" s="22">
        <f>LOOKUP(C$17,BENCHMARKS!B$7:L$7,BENCHMARKS!B8:L8)</f>
        <v>9.1199999999999996E-3</v>
      </c>
      <c r="D19" s="17"/>
    </row>
    <row r="20" spans="1:15" ht="12.5" x14ac:dyDescent="0.25">
      <c r="A20" s="17" t="str">
        <f>+BENCHMARKS!A9</f>
        <v>ENTREGA A UNA DIRECCIÓN VÁLIDA</v>
      </c>
      <c r="B20" s="66">
        <f>1-B19</f>
        <v>1</v>
      </c>
      <c r="C20" s="22">
        <f>LOOKUP(C$17,BENCHMARKS!B$7:L$7,BENCHMARKS!B9:L9)</f>
        <v>0.99087999999999998</v>
      </c>
      <c r="D20" s="17"/>
    </row>
    <row r="21" spans="1:15" ht="12.5" x14ac:dyDescent="0.25">
      <c r="A21" s="1" t="s">
        <v>2</v>
      </c>
      <c r="B21" s="50"/>
      <c r="C21" s="23">
        <f>LOOKUP(C$17,BENCHMARKS!B$7:L$7,BENCHMARKS!B11:L11)</f>
        <v>0.23699999999999999</v>
      </c>
      <c r="D21" s="17"/>
    </row>
    <row r="22" spans="1:15" ht="12.5" x14ac:dyDescent="0.25">
      <c r="A22" s="1" t="s">
        <v>5</v>
      </c>
      <c r="B22" s="50"/>
      <c r="C22" s="23">
        <f>LOOKUP(C$17,BENCHMARKS!B$7:L$7,BENCHMARKS!B12:L12)</f>
        <v>4.8101265822784817E-2</v>
      </c>
      <c r="D22" s="17"/>
    </row>
    <row r="23" spans="1:15" ht="12.5" x14ac:dyDescent="0.25">
      <c r="A23" s="17" t="str">
        <f>+BENCHMARKS!A13</f>
        <v>CLIC (CLICK-THROUGH RATE)</v>
      </c>
      <c r="B23" s="50"/>
      <c r="C23" s="23">
        <f>LOOKUP(C$17,BENCHMARKS!B$7:L$7,BENCHMARKS!B13:L13)</f>
        <v>1.14E-2</v>
      </c>
      <c r="D23" s="17"/>
    </row>
    <row r="24" spans="1:15" ht="12.5" x14ac:dyDescent="0.25">
      <c r="A24" s="64" t="str">
        <f>+BENCHMARKS!A14</f>
        <v>UNSUBSCRIBE RATE</v>
      </c>
      <c r="B24" s="51"/>
      <c r="C24" s="22">
        <f>LOOKUP(C$17,BENCHMARKS!B$7:L$7,BENCHMARKS!B14:L14)</f>
        <v>8.0000000000000004E-4</v>
      </c>
      <c r="D24" s="17"/>
    </row>
    <row r="25" spans="1:15" s="24" customFormat="1" ht="13" thickBot="1" x14ac:dyDescent="0.3">
      <c r="A25" s="65" t="str">
        <f>+BENCHMARKS!A15</f>
        <v>COMPLAINT RATE</v>
      </c>
      <c r="B25" s="57"/>
      <c r="C25" s="25">
        <f>LOOKUP(C$17,BENCHMARKS!B$7:L$7,BENCHMARKS!B15:L15)</f>
        <v>3.3E-4</v>
      </c>
    </row>
    <row r="26" spans="1:15" ht="12.5" x14ac:dyDescent="0.25">
      <c r="A26" s="1" t="s">
        <v>42</v>
      </c>
      <c r="B26" s="50"/>
      <c r="D26" s="17"/>
    </row>
    <row r="27" spans="1:15" ht="12.5" x14ac:dyDescent="0.25">
      <c r="D27" s="17"/>
    </row>
    <row r="28" spans="1:15" ht="12.5" x14ac:dyDescent="0.25">
      <c r="D28" s="17"/>
    </row>
    <row r="29" spans="1:15" ht="12.5" x14ac:dyDescent="0.25">
      <c r="D29" s="17"/>
      <c r="N29" s="26"/>
      <c r="O29" s="26"/>
    </row>
    <row r="30" spans="1:15" ht="12.5" x14ac:dyDescent="0.25">
      <c r="D30" s="17"/>
      <c r="N30" s="26"/>
      <c r="O30" s="26"/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193E26-2518-4AF7-A81B-907EC3F497DA}">
          <x14:formula1>
            <xm:f>BENCHMARKS!$B$7:$L$7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61883-9F75-47F5-8ADB-E06DD4ACD750}">
  <dimension ref="A1:U29"/>
  <sheetViews>
    <sheetView showGridLines="0" zoomScale="80" zoomScaleNormal="80" workbookViewId="0">
      <selection activeCell="A9" sqref="A9"/>
    </sheetView>
  </sheetViews>
  <sheetFormatPr defaultColWidth="10.54296875" defaultRowHeight="14.5" x14ac:dyDescent="0.35"/>
  <cols>
    <col min="1" max="1" width="45.453125" style="17" customWidth="1"/>
    <col min="2" max="2" width="27.08984375" style="1" customWidth="1"/>
    <col min="3" max="3" width="12.26953125" style="17" bestFit="1" customWidth="1"/>
    <col min="4" max="4" width="16.90625" style="17" customWidth="1"/>
    <col min="5" max="5" width="14.90625" style="17" customWidth="1"/>
    <col min="6" max="6" width="15.1796875" style="17" customWidth="1"/>
    <col min="7" max="7" width="13.08984375" style="17" customWidth="1"/>
    <col min="8" max="8" width="17.81640625" style="17" bestFit="1" customWidth="1"/>
    <col min="9" max="9" width="16" style="17" bestFit="1" customWidth="1"/>
    <col min="10" max="10" width="19.08984375" customWidth="1"/>
    <col min="11" max="16384" width="10.54296875" style="17"/>
  </cols>
  <sheetData>
    <row r="1" spans="1:21" s="1" customFormat="1" ht="12.5" x14ac:dyDescent="0.25"/>
    <row r="2" spans="1:21" s="1" customFormat="1" ht="12.5" x14ac:dyDescent="0.25"/>
    <row r="3" spans="1:21" s="2" customFormat="1" ht="13" x14ac:dyDescent="0.3">
      <c r="A3" s="2" t="s">
        <v>44</v>
      </c>
      <c r="C3" s="1"/>
    </row>
    <row r="4" spans="1:21" s="18" customFormat="1" ht="12.25" customHeight="1" x14ac:dyDescent="0.3">
      <c r="B4" s="2"/>
      <c r="C4" s="17"/>
    </row>
    <row r="5" spans="1:21" ht="13" x14ac:dyDescent="0.3">
      <c r="A5" s="2" t="s">
        <v>74</v>
      </c>
      <c r="B5" s="2" t="s">
        <v>73</v>
      </c>
      <c r="J5" s="17"/>
      <c r="T5" s="26"/>
      <c r="U5" s="26"/>
    </row>
    <row r="6" spans="1:21" s="73" customFormat="1" ht="12.5" x14ac:dyDescent="0.25">
      <c r="A6" s="71" t="s">
        <v>71</v>
      </c>
      <c r="B6" s="83" t="s">
        <v>49</v>
      </c>
      <c r="T6" s="84"/>
      <c r="U6" s="84"/>
    </row>
    <row r="7" spans="1:21" s="85" customFormat="1" x14ac:dyDescent="0.35">
      <c r="B7" s="86" t="s">
        <v>50</v>
      </c>
      <c r="J7" s="87"/>
    </row>
    <row r="8" spans="1:21" x14ac:dyDescent="0.35">
      <c r="A8" s="1" t="s">
        <v>72</v>
      </c>
      <c r="B8" s="82" t="s">
        <v>52</v>
      </c>
    </row>
    <row r="9" spans="1:21" x14ac:dyDescent="0.35">
      <c r="B9" s="86" t="s">
        <v>57</v>
      </c>
    </row>
    <row r="10" spans="1:21" s="73" customFormat="1" x14ac:dyDescent="0.35">
      <c r="A10" s="71" t="s">
        <v>76</v>
      </c>
      <c r="B10" s="82" t="s">
        <v>53</v>
      </c>
      <c r="J10" s="88"/>
    </row>
    <row r="11" spans="1:21" x14ac:dyDescent="0.35">
      <c r="B11" s="82" t="s">
        <v>51</v>
      </c>
    </row>
    <row r="12" spans="1:21" x14ac:dyDescent="0.35">
      <c r="B12" s="82" t="s">
        <v>54</v>
      </c>
    </row>
    <row r="13" spans="1:21" x14ac:dyDescent="0.35">
      <c r="B13" s="82" t="s">
        <v>55</v>
      </c>
    </row>
    <row r="14" spans="1:21" s="85" customFormat="1" x14ac:dyDescent="0.35">
      <c r="B14" s="82" t="s">
        <v>56</v>
      </c>
      <c r="J14" s="87"/>
    </row>
    <row r="15" spans="1:21" s="91" customFormat="1" x14ac:dyDescent="0.35">
      <c r="A15" s="89" t="s">
        <v>77</v>
      </c>
      <c r="B15" s="90" t="s">
        <v>58</v>
      </c>
      <c r="J15" s="92"/>
    </row>
    <row r="16" spans="1:21" x14ac:dyDescent="0.35">
      <c r="A16" s="1" t="s">
        <v>75</v>
      </c>
      <c r="B16" s="82" t="s">
        <v>59</v>
      </c>
    </row>
    <row r="17" spans="2:10" x14ac:dyDescent="0.35">
      <c r="B17" s="82" t="s">
        <v>60</v>
      </c>
    </row>
    <row r="18" spans="2:10" x14ac:dyDescent="0.35">
      <c r="B18" s="82" t="s">
        <v>61</v>
      </c>
    </row>
    <row r="19" spans="2:10" x14ac:dyDescent="0.35">
      <c r="B19" s="82" t="s">
        <v>62</v>
      </c>
    </row>
    <row r="20" spans="2:10" x14ac:dyDescent="0.35">
      <c r="B20" s="82" t="s">
        <v>63</v>
      </c>
    </row>
    <row r="21" spans="2:10" x14ac:dyDescent="0.35">
      <c r="B21" s="82" t="s">
        <v>64</v>
      </c>
    </row>
    <row r="22" spans="2:10" x14ac:dyDescent="0.35">
      <c r="B22" s="82" t="s">
        <v>65</v>
      </c>
    </row>
    <row r="23" spans="2:10" x14ac:dyDescent="0.35">
      <c r="B23" s="82" t="s">
        <v>66</v>
      </c>
    </row>
    <row r="24" spans="2:10" x14ac:dyDescent="0.35">
      <c r="B24" s="82" t="s">
        <v>67</v>
      </c>
    </row>
    <row r="25" spans="2:10" x14ac:dyDescent="0.35">
      <c r="B25" s="82" t="s">
        <v>68</v>
      </c>
    </row>
    <row r="26" spans="2:10" x14ac:dyDescent="0.35">
      <c r="B26" s="82" t="s">
        <v>69</v>
      </c>
    </row>
    <row r="27" spans="2:10" s="85" customFormat="1" x14ac:dyDescent="0.35">
      <c r="B27" s="86" t="s">
        <v>70</v>
      </c>
      <c r="J27" s="87"/>
    </row>
    <row r="29" spans="2:10" x14ac:dyDescent="0.35">
      <c r="B29" s="8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7CA9F-C007-427C-B510-3409D2A16B6A}">
  <dimension ref="A1:T33"/>
  <sheetViews>
    <sheetView showGridLines="0" zoomScale="80" zoomScaleNormal="80" workbookViewId="0">
      <selection activeCell="A30" sqref="A30:XFD30"/>
    </sheetView>
  </sheetViews>
  <sheetFormatPr defaultColWidth="10.54296875" defaultRowHeight="14.5" x14ac:dyDescent="0.35"/>
  <cols>
    <col min="1" max="1" width="45.36328125" style="17" customWidth="1"/>
    <col min="2" max="2" width="13.08984375" style="17" bestFit="1" customWidth="1"/>
    <col min="3" max="3" width="12.26953125" style="17" bestFit="1" customWidth="1"/>
    <col min="4" max="4" width="25.36328125" style="17" bestFit="1" customWidth="1"/>
    <col min="5" max="5" width="23.36328125" style="17" bestFit="1" customWidth="1"/>
    <col min="6" max="6" width="25.08984375" style="17" bestFit="1" customWidth="1"/>
    <col min="7" max="7" width="27.36328125" style="17" bestFit="1" customWidth="1"/>
    <col min="8" max="8" width="17.81640625" style="17" bestFit="1" customWidth="1"/>
    <col min="9" max="9" width="19.08984375" customWidth="1"/>
    <col min="10" max="16384" width="10.54296875" style="17"/>
  </cols>
  <sheetData>
    <row r="1" spans="1:8" s="1" customFormat="1" ht="12.5" x14ac:dyDescent="0.25"/>
    <row r="2" spans="1:8" s="1" customFormat="1" ht="12.5" x14ac:dyDescent="0.25"/>
    <row r="3" spans="1:8" s="2" customFormat="1" ht="13" x14ac:dyDescent="0.3">
      <c r="A3" s="2" t="s">
        <v>44</v>
      </c>
      <c r="C3" s="1"/>
    </row>
    <row r="4" spans="1:8" s="18" customFormat="1" ht="12.25" customHeight="1" x14ac:dyDescent="0.3">
      <c r="C4" s="17"/>
    </row>
    <row r="5" spans="1:8" s="18" customFormat="1" ht="12.25" customHeight="1" x14ac:dyDescent="0.3">
      <c r="A5" s="2" t="s">
        <v>30</v>
      </c>
      <c r="B5" s="39">
        <v>2000000</v>
      </c>
      <c r="C5" s="1" t="s">
        <v>31</v>
      </c>
    </row>
    <row r="6" spans="1:8" s="44" customFormat="1" ht="12.25" customHeight="1" x14ac:dyDescent="0.3">
      <c r="A6" s="42"/>
      <c r="B6" s="42"/>
      <c r="C6" s="43"/>
      <c r="D6" s="39"/>
      <c r="E6" s="45"/>
    </row>
    <row r="7" spans="1:8" s="20" customFormat="1" ht="13" x14ac:dyDescent="0.3">
      <c r="A7" s="3" t="s">
        <v>33</v>
      </c>
      <c r="B7" s="3" t="s">
        <v>32</v>
      </c>
      <c r="C7" s="21"/>
      <c r="D7" s="3" t="str">
        <f>+AGENTES!A6</f>
        <v>DESKTOP NO AFECTADOS</v>
      </c>
      <c r="E7" s="3" t="str">
        <f>+AGENTES!A8</f>
        <v>MOBILE NO AFECTADOS</v>
      </c>
      <c r="F7" s="38" t="str">
        <f>+AGENTES!A10</f>
        <v>IOS NO AFECTADOS AMPP</v>
      </c>
      <c r="G7" s="3" t="str">
        <f>+AGENTES!A15</f>
        <v>IOS AFECTADOS APPLE MPP</v>
      </c>
      <c r="H7" s="3" t="str">
        <f>+AGENTES!A16</f>
        <v>OTROS NO AFECTADOS</v>
      </c>
    </row>
    <row r="8" spans="1:8" s="41" customFormat="1" ht="13" x14ac:dyDescent="0.3">
      <c r="A8" s="11" t="s">
        <v>36</v>
      </c>
      <c r="B8" s="49">
        <f>+SUM(D8:H8)</f>
        <v>1106494</v>
      </c>
      <c r="C8" s="40"/>
      <c r="D8" s="46">
        <v>130324</v>
      </c>
      <c r="E8" s="46">
        <v>272895</v>
      </c>
      <c r="F8" s="46">
        <v>135003</v>
      </c>
      <c r="G8" s="46">
        <v>291340</v>
      </c>
      <c r="H8" s="46">
        <v>276932</v>
      </c>
    </row>
    <row r="9" spans="1:8" s="18" customFormat="1" ht="12.25" customHeight="1" x14ac:dyDescent="0.3">
      <c r="A9" s="1" t="s">
        <v>38</v>
      </c>
      <c r="B9" s="49">
        <f>+SUM(D9:H9)</f>
        <v>344</v>
      </c>
      <c r="C9" s="17"/>
      <c r="D9" s="47">
        <v>40</v>
      </c>
      <c r="E9" s="48">
        <v>33</v>
      </c>
      <c r="F9" s="48">
        <v>27</v>
      </c>
      <c r="G9" s="48">
        <v>164</v>
      </c>
      <c r="H9" s="48">
        <v>80</v>
      </c>
    </row>
    <row r="10" spans="1:8" s="18" customFormat="1" ht="12.25" customHeight="1" x14ac:dyDescent="0.3">
      <c r="A10" s="1" t="s">
        <v>37</v>
      </c>
      <c r="B10" s="49">
        <f>+SUM(D10:H10)</f>
        <v>1106150</v>
      </c>
      <c r="C10" s="17"/>
      <c r="D10" s="47">
        <f>+D8-D9</f>
        <v>130284</v>
      </c>
      <c r="E10" s="47">
        <f t="shared" ref="E10:H10" si="0">+E8-E9</f>
        <v>272862</v>
      </c>
      <c r="F10" s="47">
        <f t="shared" si="0"/>
        <v>134976</v>
      </c>
      <c r="G10" s="59">
        <f t="shared" si="0"/>
        <v>291176</v>
      </c>
      <c r="H10" s="47">
        <f t="shared" si="0"/>
        <v>276852</v>
      </c>
    </row>
    <row r="11" spans="1:8" s="18" customFormat="1" ht="12.25" customHeight="1" x14ac:dyDescent="0.3">
      <c r="A11" s="1" t="s">
        <v>34</v>
      </c>
      <c r="B11" s="49">
        <f>+SUM(D11:H11)</f>
        <v>442975</v>
      </c>
      <c r="C11" s="68"/>
      <c r="D11" s="47">
        <v>26058</v>
      </c>
      <c r="E11" s="47">
        <v>43560</v>
      </c>
      <c r="F11" s="47">
        <v>28950</v>
      </c>
      <c r="G11" s="59">
        <f>+G10</f>
        <v>291176</v>
      </c>
      <c r="H11" s="47">
        <v>53231</v>
      </c>
    </row>
    <row r="12" spans="1:8" s="18" customFormat="1" ht="12.25" customHeight="1" x14ac:dyDescent="0.3">
      <c r="A12" s="1" t="s">
        <v>35</v>
      </c>
      <c r="B12" s="49">
        <f>+SUM(D12:H12)</f>
        <v>15377</v>
      </c>
      <c r="C12" s="17"/>
      <c r="D12" s="47">
        <v>2979</v>
      </c>
      <c r="E12" s="47">
        <v>2929</v>
      </c>
      <c r="F12" s="47">
        <v>2374</v>
      </c>
      <c r="G12" s="47">
        <v>3204</v>
      </c>
      <c r="H12" s="47">
        <v>3891</v>
      </c>
    </row>
    <row r="13" spans="1:8" s="18" customFormat="1" ht="12.25" customHeight="1" x14ac:dyDescent="0.3">
      <c r="A13" s="1" t="s">
        <v>40</v>
      </c>
      <c r="B13" s="49">
        <f>+SUM(D13:H13)</f>
        <v>283</v>
      </c>
      <c r="C13" s="17"/>
      <c r="D13" s="47">
        <v>76</v>
      </c>
      <c r="E13" s="48">
        <v>54</v>
      </c>
      <c r="F13" s="48">
        <v>52</v>
      </c>
      <c r="G13" s="48">
        <v>36</v>
      </c>
      <c r="H13" s="48">
        <v>65</v>
      </c>
    </row>
    <row r="14" spans="1:8" s="56" customFormat="1" ht="12.25" customHeight="1" thickBot="1" x14ac:dyDescent="0.35">
      <c r="A14" s="4" t="s">
        <v>41</v>
      </c>
      <c r="B14" s="53">
        <f>+SUM(D14:H14)</f>
        <v>21</v>
      </c>
      <c r="C14" s="24"/>
      <c r="D14" s="54">
        <v>3</v>
      </c>
      <c r="E14" s="55">
        <v>6</v>
      </c>
      <c r="F14" s="55">
        <v>2</v>
      </c>
      <c r="G14" s="55">
        <v>3</v>
      </c>
      <c r="H14" s="55">
        <v>7</v>
      </c>
    </row>
    <row r="15" spans="1:8" s="18" customFormat="1" ht="12.25" customHeight="1" x14ac:dyDescent="0.3">
      <c r="A15" s="1" t="s">
        <v>39</v>
      </c>
      <c r="B15" s="49">
        <f>+SUM(D15:H15)</f>
        <v>1128</v>
      </c>
      <c r="C15" s="17"/>
      <c r="D15" s="47">
        <v>289</v>
      </c>
      <c r="E15" s="47">
        <v>153</v>
      </c>
      <c r="F15" s="47">
        <v>123</v>
      </c>
      <c r="G15" s="47">
        <v>196</v>
      </c>
      <c r="H15" s="47">
        <v>367</v>
      </c>
    </row>
    <row r="16" spans="1:8" s="18" customFormat="1" ht="12.25" customHeight="1" x14ac:dyDescent="0.3">
      <c r="A16" s="1"/>
      <c r="B16" s="49"/>
      <c r="C16" s="17"/>
      <c r="D16" s="70"/>
      <c r="E16" s="70"/>
      <c r="F16" s="70"/>
      <c r="G16" s="70"/>
      <c r="H16" s="70"/>
    </row>
    <row r="17" spans="1:20" ht="36.9" customHeight="1" x14ac:dyDescent="0.3">
      <c r="A17" s="18"/>
      <c r="B17" s="18"/>
      <c r="C17" s="19" t="s">
        <v>10</v>
      </c>
      <c r="I17" s="17"/>
    </row>
    <row r="18" spans="1:20" s="20" customFormat="1" ht="13" x14ac:dyDescent="0.3">
      <c r="A18" s="20" t="str">
        <f>+BENCHMARKS!A7</f>
        <v>MÉTRICA</v>
      </c>
      <c r="B18" s="3" t="str">
        <f>+B7</f>
        <v>TOTAL ENVIO</v>
      </c>
      <c r="C18" s="21" t="s">
        <v>3</v>
      </c>
      <c r="D18" s="3" t="str">
        <f t="shared" ref="D18:H18" si="1">+D7</f>
        <v>DESKTOP NO AFECTADOS</v>
      </c>
      <c r="E18" s="3" t="str">
        <f t="shared" si="1"/>
        <v>MOBILE NO AFECTADOS</v>
      </c>
      <c r="F18" s="3" t="str">
        <f t="shared" si="1"/>
        <v>IOS NO AFECTADOS AMPP</v>
      </c>
      <c r="G18" s="3" t="str">
        <f t="shared" si="1"/>
        <v>IOS AFECTADOS APPLE MPP</v>
      </c>
      <c r="H18" s="3" t="str">
        <f t="shared" si="1"/>
        <v>OTROS NO AFECTADOS</v>
      </c>
      <c r="I18" s="60" t="s">
        <v>43</v>
      </c>
    </row>
    <row r="19" spans="1:20" ht="12.5" x14ac:dyDescent="0.25">
      <c r="A19" s="64" t="str">
        <f>+BENCHMARKS!A8</f>
        <v>HARD BOUNCE RATE</v>
      </c>
      <c r="B19" s="52">
        <f>+IFERROR(B9/B8,0)</f>
        <v>3.10891880118645E-4</v>
      </c>
      <c r="C19" s="22">
        <f>LOOKUP(C$17,BENCHMARKS!B$7:L$7,BENCHMARKS!B8:L8)</f>
        <v>9.1199999999999996E-3</v>
      </c>
      <c r="D19" s="51"/>
      <c r="E19" s="51"/>
      <c r="F19" s="51"/>
      <c r="G19" s="51"/>
      <c r="H19" s="51"/>
      <c r="I19" s="61"/>
    </row>
    <row r="20" spans="1:20" ht="12.5" x14ac:dyDescent="0.25">
      <c r="A20" s="17" t="str">
        <f>+BENCHMARKS!A9</f>
        <v>ENTREGA A UNA DIRECCIÓN VÁLIDA</v>
      </c>
      <c r="B20" s="52">
        <f>IFERROR(1-B19,0)</f>
        <v>0.99968910811988132</v>
      </c>
      <c r="C20" s="22">
        <f>LOOKUP(C$17,BENCHMARKS!B$7:L$7,BENCHMARKS!B9:L9)</f>
        <v>0.99087999999999998</v>
      </c>
      <c r="D20" s="51"/>
      <c r="E20" s="51"/>
      <c r="F20" s="51"/>
      <c r="G20" s="51"/>
      <c r="H20" s="51"/>
      <c r="I20" s="61"/>
    </row>
    <row r="21" spans="1:20" ht="12.5" x14ac:dyDescent="0.25">
      <c r="A21" s="1" t="s">
        <v>2</v>
      </c>
      <c r="B21" s="66">
        <f>+IFERROR(B11/B10,0)</f>
        <v>0.40046557880938388</v>
      </c>
      <c r="C21" s="23">
        <f>LOOKUP(C$17,BENCHMARKS!B$7:L$7,BENCHMARKS!B11:L11)</f>
        <v>0.23699999999999999</v>
      </c>
      <c r="D21" s="50"/>
      <c r="E21" s="50"/>
      <c r="F21" s="50"/>
      <c r="G21" s="50"/>
      <c r="H21" s="50"/>
      <c r="I21" s="62"/>
    </row>
    <row r="22" spans="1:20" ht="12.5" x14ac:dyDescent="0.25">
      <c r="A22" s="1" t="s">
        <v>5</v>
      </c>
      <c r="B22" s="66">
        <f>+IFERROR(B12/B11,0)</f>
        <v>3.4713019922117498E-2</v>
      </c>
      <c r="C22" s="23">
        <f>LOOKUP(C$17,BENCHMARKS!B$7:L$7,BENCHMARKS!B12:L12)</f>
        <v>4.8101265822784817E-2</v>
      </c>
      <c r="D22" s="50"/>
      <c r="E22" s="50"/>
      <c r="F22" s="50"/>
      <c r="G22" s="50"/>
      <c r="H22" s="50"/>
      <c r="I22" s="62"/>
    </row>
    <row r="23" spans="1:20" ht="12.5" x14ac:dyDescent="0.25">
      <c r="A23" s="17" t="str">
        <f>+BENCHMARKS!A13</f>
        <v>CLIC (CLICK-THROUGH RATE)</v>
      </c>
      <c r="B23" s="66">
        <f>+IFERROR(B12/B10,0)</f>
        <v>1.3901369615332459E-2</v>
      </c>
      <c r="C23" s="23">
        <f>LOOKUP(C$17,BENCHMARKS!B$7:L$7,BENCHMARKS!B13:L13)</f>
        <v>1.14E-2</v>
      </c>
      <c r="D23" s="50"/>
      <c r="E23" s="50"/>
      <c r="F23" s="50"/>
      <c r="G23" s="50"/>
      <c r="H23" s="50"/>
      <c r="I23" s="62"/>
    </row>
    <row r="24" spans="1:20" ht="12.5" x14ac:dyDescent="0.25">
      <c r="A24" s="64" t="str">
        <f>+BENCHMARKS!A14</f>
        <v>UNSUBSCRIBE RATE</v>
      </c>
      <c r="B24" s="52">
        <f>+IFERROR(B13/B10,0)</f>
        <v>2.5584233603037561E-4</v>
      </c>
      <c r="C24" s="22">
        <f>LOOKUP(C$17,BENCHMARKS!B$7:L$7,BENCHMARKS!B14:L14)</f>
        <v>8.0000000000000004E-4</v>
      </c>
      <c r="D24" s="51"/>
      <c r="E24" s="51"/>
      <c r="F24" s="51"/>
      <c r="G24" s="51"/>
      <c r="H24" s="51"/>
      <c r="I24" s="61"/>
    </row>
    <row r="25" spans="1:20" s="24" customFormat="1" ht="13" thickBot="1" x14ac:dyDescent="0.3">
      <c r="A25" s="65" t="str">
        <f>+BENCHMARKS!A15</f>
        <v>COMPLAINT RATE</v>
      </c>
      <c r="B25" s="69">
        <f>+IFERROR(B14/B10,0)</f>
        <v>1.8984766984586177E-5</v>
      </c>
      <c r="C25" s="25">
        <f>LOOKUP(C$17,BENCHMARKS!B$7:L$7,BENCHMARKS!B15:L15)</f>
        <v>3.3E-4</v>
      </c>
      <c r="D25" s="57"/>
      <c r="E25" s="57"/>
      <c r="F25" s="57"/>
      <c r="G25" s="57"/>
      <c r="H25" s="57"/>
      <c r="I25" s="63"/>
    </row>
    <row r="26" spans="1:20" ht="12.5" x14ac:dyDescent="0.25">
      <c r="A26" s="1" t="s">
        <v>42</v>
      </c>
      <c r="B26" s="67">
        <f>+IFERROR(B15/B12,0)</f>
        <v>7.3356311374130193E-2</v>
      </c>
      <c r="D26" s="58"/>
      <c r="E26" s="58"/>
      <c r="F26" s="58"/>
      <c r="G26" s="58"/>
      <c r="H26" s="58"/>
      <c r="I26" s="62"/>
    </row>
    <row r="27" spans="1:20" ht="12.5" x14ac:dyDescent="0.25">
      <c r="E27" s="27"/>
      <c r="I27" s="17"/>
    </row>
    <row r="28" spans="1:20" ht="12.5" x14ac:dyDescent="0.25">
      <c r="E28" s="27"/>
      <c r="I28" s="17"/>
    </row>
    <row r="29" spans="1:20" s="73" customFormat="1" ht="12.5" x14ac:dyDescent="0.25">
      <c r="A29" s="71" t="s">
        <v>47</v>
      </c>
      <c r="B29" s="72"/>
      <c r="E29" s="74"/>
    </row>
    <row r="30" spans="1:20" s="24" customFormat="1" ht="13" thickBot="1" x14ac:dyDescent="0.3">
      <c r="A30" s="4" t="s">
        <v>48</v>
      </c>
      <c r="D30" s="93"/>
      <c r="E30" s="93"/>
      <c r="F30" s="93"/>
      <c r="G30" s="93"/>
      <c r="H30" s="93"/>
    </row>
    <row r="31" spans="1:20" ht="13" x14ac:dyDescent="0.3">
      <c r="A31" s="1"/>
      <c r="B31" s="18"/>
      <c r="I31" s="17"/>
      <c r="S31" s="26"/>
      <c r="T31" s="26"/>
    </row>
    <row r="32" spans="1:20" ht="12.5" x14ac:dyDescent="0.25">
      <c r="I32" s="17"/>
      <c r="S32" s="26"/>
      <c r="T32" s="26"/>
    </row>
    <row r="33" spans="9:20" ht="12.5" x14ac:dyDescent="0.25">
      <c r="I33" s="17"/>
      <c r="S33" s="26"/>
      <c r="T33" s="26"/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8CEEAE-29B2-454F-8654-DC519725EFDD}">
          <x14:formula1>
            <xm:f>BENCHMARKS!$B$7:$L$7</xm:f>
          </x14:formula1>
          <xm:sqref>C17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9E36F-B7B0-4995-996C-63870C6F9BC3}">
  <dimension ref="A1:T33"/>
  <sheetViews>
    <sheetView showGridLines="0" zoomScale="80" zoomScaleNormal="80" workbookViewId="0">
      <selection activeCell="E34" sqref="E34"/>
    </sheetView>
  </sheetViews>
  <sheetFormatPr defaultColWidth="10.54296875" defaultRowHeight="14.5" x14ac:dyDescent="0.35"/>
  <cols>
    <col min="1" max="1" width="45.453125" style="17" customWidth="1"/>
    <col min="2" max="2" width="13.08984375" style="17" bestFit="1" customWidth="1"/>
    <col min="3" max="3" width="12.26953125" style="17" bestFit="1" customWidth="1"/>
    <col min="4" max="4" width="25.36328125" style="17" bestFit="1" customWidth="1"/>
    <col min="5" max="5" width="23.36328125" style="17" bestFit="1" customWidth="1"/>
    <col min="6" max="6" width="25.08984375" style="17" bestFit="1" customWidth="1"/>
    <col min="7" max="7" width="27.36328125" style="17" bestFit="1" customWidth="1"/>
    <col min="8" max="8" width="22.81640625" style="17" bestFit="1" customWidth="1"/>
    <col min="9" max="9" width="19.08984375" customWidth="1"/>
    <col min="10" max="16384" width="10.54296875" style="17"/>
  </cols>
  <sheetData>
    <row r="1" spans="1:8" s="1" customFormat="1" ht="12.5" x14ac:dyDescent="0.25"/>
    <row r="2" spans="1:8" s="1" customFormat="1" ht="12.5" x14ac:dyDescent="0.25"/>
    <row r="3" spans="1:8" s="2" customFormat="1" ht="13" x14ac:dyDescent="0.3">
      <c r="A3" s="2" t="s">
        <v>44</v>
      </c>
      <c r="C3" s="1"/>
    </row>
    <row r="4" spans="1:8" s="18" customFormat="1" ht="12.25" customHeight="1" x14ac:dyDescent="0.3">
      <c r="C4" s="17"/>
    </row>
    <row r="5" spans="1:8" s="18" customFormat="1" ht="12.25" customHeight="1" x14ac:dyDescent="0.3">
      <c r="A5" s="2" t="s">
        <v>30</v>
      </c>
      <c r="B5" s="39">
        <v>2000000</v>
      </c>
      <c r="C5" s="1" t="s">
        <v>31</v>
      </c>
    </row>
    <row r="6" spans="1:8" s="44" customFormat="1" ht="12.25" customHeight="1" x14ac:dyDescent="0.3">
      <c r="A6" s="42"/>
      <c r="B6" s="42"/>
      <c r="C6" s="43"/>
      <c r="D6" s="39"/>
      <c r="E6" s="45"/>
    </row>
    <row r="7" spans="1:8" s="20" customFormat="1" ht="13" x14ac:dyDescent="0.3">
      <c r="A7" s="3" t="s">
        <v>33</v>
      </c>
      <c r="B7" s="3" t="s">
        <v>32</v>
      </c>
      <c r="C7" s="21"/>
      <c r="D7" s="3" t="str">
        <f>+DEVICES!D7</f>
        <v>DESKTOP NO AFECTADOS</v>
      </c>
      <c r="E7" s="3" t="str">
        <f>+DEVICES!E7</f>
        <v>MOBILE NO AFECTADOS</v>
      </c>
      <c r="F7" s="3" t="str">
        <f>+DEVICES!F7</f>
        <v>IOS NO AFECTADOS AMPP</v>
      </c>
      <c r="G7" s="3" t="str">
        <f>+DEVICES!G7</f>
        <v>IOS AFECTADOS APPLE MPP</v>
      </c>
      <c r="H7" s="3" t="str">
        <f>+DEVICES!H7</f>
        <v>OTROS NO AFECTADOS</v>
      </c>
    </row>
    <row r="8" spans="1:8" s="41" customFormat="1" ht="13" x14ac:dyDescent="0.3">
      <c r="A8" s="11" t="s">
        <v>36</v>
      </c>
      <c r="B8" s="49">
        <f>+SUM(D8:H8)</f>
        <v>1106494</v>
      </c>
      <c r="C8" s="40"/>
      <c r="D8" s="46">
        <v>130324</v>
      </c>
      <c r="E8" s="46">
        <v>272895</v>
      </c>
      <c r="F8" s="46">
        <v>135003</v>
      </c>
      <c r="G8" s="75">
        <v>291340</v>
      </c>
      <c r="H8" s="46">
        <v>276932</v>
      </c>
    </row>
    <row r="9" spans="1:8" s="18" customFormat="1" ht="12.25" customHeight="1" x14ac:dyDescent="0.3">
      <c r="A9" s="1" t="s">
        <v>38</v>
      </c>
      <c r="B9" s="49">
        <f>+SUM(D9:H9)</f>
        <v>344</v>
      </c>
      <c r="C9" s="17"/>
      <c r="D9" s="47">
        <v>40</v>
      </c>
      <c r="E9" s="48">
        <v>33</v>
      </c>
      <c r="F9" s="48">
        <v>27</v>
      </c>
      <c r="G9" s="76">
        <v>164</v>
      </c>
      <c r="H9" s="48">
        <v>80</v>
      </c>
    </row>
    <row r="10" spans="1:8" s="18" customFormat="1" ht="12.25" customHeight="1" x14ac:dyDescent="0.3">
      <c r="A10" s="1" t="s">
        <v>37</v>
      </c>
      <c r="B10" s="49">
        <f>+SUM(D10:H10)</f>
        <v>1106150</v>
      </c>
      <c r="C10" s="17"/>
      <c r="D10" s="47">
        <f>+D8-D9</f>
        <v>130284</v>
      </c>
      <c r="E10" s="47">
        <f t="shared" ref="E10:H10" si="0">+E8-E9</f>
        <v>272862</v>
      </c>
      <c r="F10" s="47">
        <f t="shared" si="0"/>
        <v>134976</v>
      </c>
      <c r="G10" s="77">
        <f t="shared" si="0"/>
        <v>291176</v>
      </c>
      <c r="H10" s="47">
        <f t="shared" si="0"/>
        <v>276852</v>
      </c>
    </row>
    <row r="11" spans="1:8" s="18" customFormat="1" ht="12.25" customHeight="1" x14ac:dyDescent="0.3">
      <c r="A11" s="1" t="s">
        <v>34</v>
      </c>
      <c r="B11" s="49">
        <f>+SUM(D11:H11)</f>
        <v>442975</v>
      </c>
      <c r="C11" s="68"/>
      <c r="D11" s="47">
        <v>26058</v>
      </c>
      <c r="E11" s="47">
        <v>43560</v>
      </c>
      <c r="F11" s="47">
        <v>28950</v>
      </c>
      <c r="G11" s="77">
        <f>+G10</f>
        <v>291176</v>
      </c>
      <c r="H11" s="47">
        <v>53231</v>
      </c>
    </row>
    <row r="12" spans="1:8" s="18" customFormat="1" ht="12.25" customHeight="1" x14ac:dyDescent="0.3">
      <c r="A12" s="1" t="s">
        <v>35</v>
      </c>
      <c r="B12" s="49">
        <f>+SUM(D12:H12)</f>
        <v>15377</v>
      </c>
      <c r="C12" s="17"/>
      <c r="D12" s="47">
        <v>2979</v>
      </c>
      <c r="E12" s="47">
        <v>2929</v>
      </c>
      <c r="F12" s="47">
        <v>2374</v>
      </c>
      <c r="G12" s="75">
        <v>3204</v>
      </c>
      <c r="H12" s="47">
        <v>3891</v>
      </c>
    </row>
    <row r="13" spans="1:8" s="18" customFormat="1" ht="12.25" customHeight="1" x14ac:dyDescent="0.3">
      <c r="A13" s="1" t="s">
        <v>40</v>
      </c>
      <c r="B13" s="49">
        <f>+SUM(D13:H13)</f>
        <v>283</v>
      </c>
      <c r="C13" s="17"/>
      <c r="D13" s="47">
        <v>76</v>
      </c>
      <c r="E13" s="48">
        <v>54</v>
      </c>
      <c r="F13" s="48">
        <v>52</v>
      </c>
      <c r="G13" s="76">
        <v>36</v>
      </c>
      <c r="H13" s="48">
        <v>65</v>
      </c>
    </row>
    <row r="14" spans="1:8" s="56" customFormat="1" ht="12.25" customHeight="1" thickBot="1" x14ac:dyDescent="0.35">
      <c r="A14" s="4" t="s">
        <v>41</v>
      </c>
      <c r="B14" s="53">
        <f>+SUM(D14:H14)</f>
        <v>21</v>
      </c>
      <c r="C14" s="24"/>
      <c r="D14" s="54">
        <v>3</v>
      </c>
      <c r="E14" s="55">
        <v>6</v>
      </c>
      <c r="F14" s="55">
        <v>2</v>
      </c>
      <c r="G14" s="78">
        <v>3</v>
      </c>
      <c r="H14" s="55">
        <v>7</v>
      </c>
    </row>
    <row r="15" spans="1:8" s="18" customFormat="1" ht="12.25" customHeight="1" x14ac:dyDescent="0.3">
      <c r="A15" s="1" t="s">
        <v>39</v>
      </c>
      <c r="B15" s="49">
        <f>+SUM(D15:H15)</f>
        <v>1128</v>
      </c>
      <c r="C15" s="17"/>
      <c r="D15" s="47">
        <v>289</v>
      </c>
      <c r="E15" s="47">
        <v>153</v>
      </c>
      <c r="F15" s="47">
        <v>123</v>
      </c>
      <c r="G15" s="75">
        <v>196</v>
      </c>
      <c r="H15" s="47">
        <v>367</v>
      </c>
    </row>
    <row r="16" spans="1:8" s="18" customFormat="1" ht="12.25" customHeight="1" x14ac:dyDescent="0.3">
      <c r="A16" s="1"/>
      <c r="B16" s="49"/>
      <c r="C16" s="17"/>
      <c r="D16" s="70"/>
      <c r="E16" s="70"/>
      <c r="F16" s="70"/>
      <c r="G16" s="70"/>
      <c r="H16" s="70"/>
    </row>
    <row r="17" spans="1:20" ht="36.9" customHeight="1" x14ac:dyDescent="0.3">
      <c r="A17" s="18"/>
      <c r="B17" s="18"/>
      <c r="C17" s="19" t="s">
        <v>10</v>
      </c>
      <c r="I17" s="17"/>
    </row>
    <row r="18" spans="1:20" s="20" customFormat="1" ht="13" x14ac:dyDescent="0.3">
      <c r="A18" s="20" t="str">
        <f>+BENCHMARKS!A7</f>
        <v>MÉTRICA</v>
      </c>
      <c r="B18" s="3" t="str">
        <f>+B7</f>
        <v>TOTAL ENVIO</v>
      </c>
      <c r="C18" s="21" t="s">
        <v>3</v>
      </c>
      <c r="D18" s="3" t="str">
        <f t="shared" ref="D18:H18" si="1">+D7</f>
        <v>DESKTOP NO AFECTADOS</v>
      </c>
      <c r="E18" s="3" t="str">
        <f t="shared" si="1"/>
        <v>MOBILE NO AFECTADOS</v>
      </c>
      <c r="F18" s="3" t="str">
        <f t="shared" si="1"/>
        <v>IOS NO AFECTADOS AMPP</v>
      </c>
      <c r="G18" s="3" t="str">
        <f t="shared" si="1"/>
        <v>IOS AFECTADOS APPLE MPP</v>
      </c>
      <c r="H18" s="3" t="str">
        <f t="shared" si="1"/>
        <v>OTROS NO AFECTADOS</v>
      </c>
      <c r="I18" s="60" t="s">
        <v>43</v>
      </c>
    </row>
    <row r="19" spans="1:20" ht="12.5" x14ac:dyDescent="0.25">
      <c r="A19" s="64" t="str">
        <f>+BENCHMARKS!A8</f>
        <v>HARD BOUNCE RATE</v>
      </c>
      <c r="B19" s="52">
        <f>+IFERROR(B9/B8,0)</f>
        <v>3.10891880118645E-4</v>
      </c>
      <c r="C19" s="22">
        <f>LOOKUP(C$17,BENCHMARKS!B$7:L$7,BENCHMARKS!B8:L8)</f>
        <v>9.1199999999999996E-3</v>
      </c>
      <c r="D19" s="52">
        <f>+IFERROR(D9/D8,0)</f>
        <v>3.0692735029618488E-4</v>
      </c>
      <c r="E19" s="52">
        <f t="shared" ref="E19:H19" si="2">+IFERROR(E9/E8,0)</f>
        <v>1.2092563073709669E-4</v>
      </c>
      <c r="F19" s="52">
        <f t="shared" si="2"/>
        <v>1.9999555565431879E-4</v>
      </c>
      <c r="G19" s="52">
        <f t="shared" si="2"/>
        <v>5.6291618040777097E-4</v>
      </c>
      <c r="H19" s="52">
        <f t="shared" si="2"/>
        <v>2.8887958054684906E-4</v>
      </c>
      <c r="I19" s="79"/>
    </row>
    <row r="20" spans="1:20" ht="12.5" x14ac:dyDescent="0.25">
      <c r="A20" s="17" t="str">
        <f>+BENCHMARKS!A9</f>
        <v>ENTREGA A UNA DIRECCIÓN VÁLIDA</v>
      </c>
      <c r="B20" s="52">
        <f>IFERROR(1-B19,0)</f>
        <v>0.99968910811988132</v>
      </c>
      <c r="C20" s="22">
        <f>LOOKUP(C$17,BENCHMARKS!B$7:L$7,BENCHMARKS!B9:L9)</f>
        <v>0.99087999999999998</v>
      </c>
      <c r="D20" s="52">
        <f>IFERROR(1-D19,0)</f>
        <v>0.99969307264970386</v>
      </c>
      <c r="E20" s="52">
        <f t="shared" ref="E20:H20" si="3">IFERROR(1-E19,0)</f>
        <v>0.99987907436926293</v>
      </c>
      <c r="F20" s="52">
        <f t="shared" si="3"/>
        <v>0.99980000444434569</v>
      </c>
      <c r="G20" s="52">
        <f t="shared" si="3"/>
        <v>0.99943708381959218</v>
      </c>
      <c r="H20" s="52">
        <f t="shared" si="3"/>
        <v>0.9997111204194532</v>
      </c>
      <c r="I20" s="79"/>
    </row>
    <row r="21" spans="1:20" ht="12.5" x14ac:dyDescent="0.25">
      <c r="A21" s="1" t="s">
        <v>2</v>
      </c>
      <c r="B21" s="66">
        <f>+IFERROR(B11/B10,0)</f>
        <v>0.40046557880938388</v>
      </c>
      <c r="C21" s="23">
        <f>LOOKUP(C$17,BENCHMARKS!B$7:L$7,BENCHMARKS!B11:L11)</f>
        <v>0.23699999999999999</v>
      </c>
      <c r="D21" s="66">
        <f>+IFERROR(D11/D10,0)</f>
        <v>0.20000921064750851</v>
      </c>
      <c r="E21" s="66">
        <f t="shared" ref="E21:H21" si="4">+IFERROR(E11/E10,0)</f>
        <v>0.15964113727818457</v>
      </c>
      <c r="F21" s="66">
        <f t="shared" si="4"/>
        <v>0.21448257467994311</v>
      </c>
      <c r="G21" s="66">
        <f t="shared" si="4"/>
        <v>1</v>
      </c>
      <c r="H21" s="66">
        <f t="shared" si="4"/>
        <v>0.19227240547296029</v>
      </c>
      <c r="I21" s="80"/>
    </row>
    <row r="22" spans="1:20" ht="12.5" x14ac:dyDescent="0.25">
      <c r="A22" s="1" t="s">
        <v>5</v>
      </c>
      <c r="B22" s="66">
        <f>+IFERROR(B12/B11,0)</f>
        <v>3.4713019922117498E-2</v>
      </c>
      <c r="C22" s="23">
        <f>LOOKUP(C$17,BENCHMARKS!B$7:L$7,BENCHMARKS!B12:L12)</f>
        <v>4.8101265822784817E-2</v>
      </c>
      <c r="D22" s="66">
        <f>+IFERROR(D12/D11,0)</f>
        <v>0.11432189730600967</v>
      </c>
      <c r="E22" s="66">
        <f t="shared" ref="E22:H22" si="5">+IFERROR(E12/E11,0)</f>
        <v>6.724058769513315E-2</v>
      </c>
      <c r="F22" s="66">
        <f t="shared" si="5"/>
        <v>8.2003454231433501E-2</v>
      </c>
      <c r="G22" s="66">
        <f t="shared" si="5"/>
        <v>1.1003654147319833E-2</v>
      </c>
      <c r="H22" s="66">
        <f t="shared" si="5"/>
        <v>7.3096503916890529E-2</v>
      </c>
      <c r="I22" s="80"/>
    </row>
    <row r="23" spans="1:20" ht="12.5" x14ac:dyDescent="0.25">
      <c r="A23" s="17" t="str">
        <f>+BENCHMARKS!A13</f>
        <v>CLIC (CLICK-THROUGH RATE)</v>
      </c>
      <c r="B23" s="66">
        <f>+IFERROR(B12/B10,0)</f>
        <v>1.3901369615332459E-2</v>
      </c>
      <c r="C23" s="23">
        <f>LOOKUP(C$17,BENCHMARKS!B$7:L$7,BENCHMARKS!B13:L13)</f>
        <v>1.14E-2</v>
      </c>
      <c r="D23" s="66">
        <f>+IFERROR(D12/D10,0)</f>
        <v>2.2865432439900524E-2</v>
      </c>
      <c r="E23" s="66">
        <f t="shared" ref="E23:H23" si="6">+IFERROR(E12/E10,0)</f>
        <v>1.073436389090456E-2</v>
      </c>
      <c r="F23" s="66">
        <f t="shared" si="6"/>
        <v>1.7588311996206734E-2</v>
      </c>
      <c r="G23" s="66">
        <f t="shared" si="6"/>
        <v>1.1003654147319833E-2</v>
      </c>
      <c r="H23" s="66">
        <f t="shared" si="6"/>
        <v>1.4054440639764207E-2</v>
      </c>
      <c r="I23" s="80"/>
    </row>
    <row r="24" spans="1:20" ht="12.5" x14ac:dyDescent="0.25">
      <c r="A24" s="64" t="str">
        <f>+BENCHMARKS!A14</f>
        <v>UNSUBSCRIBE RATE</v>
      </c>
      <c r="B24" s="52">
        <f>+IFERROR(B13/B10,0)</f>
        <v>2.5584233603037561E-4</v>
      </c>
      <c r="C24" s="22">
        <f>LOOKUP(C$17,BENCHMARKS!B$7:L$7,BENCHMARKS!B14:L14)</f>
        <v>8.0000000000000004E-4</v>
      </c>
      <c r="D24" s="52">
        <f>+IFERROR(D13/D10,0)</f>
        <v>5.833410088729238E-4</v>
      </c>
      <c r="E24" s="52">
        <f t="shared" ref="E24:H24" si="7">+IFERROR(E13/E10,0)</f>
        <v>1.9790223629527012E-4</v>
      </c>
      <c r="F24" s="52">
        <f t="shared" si="7"/>
        <v>3.8525367472735895E-4</v>
      </c>
      <c r="G24" s="52">
        <f t="shared" si="7"/>
        <v>1.2363656345303184E-4</v>
      </c>
      <c r="H24" s="52">
        <f t="shared" si="7"/>
        <v>2.3478248305954083E-4</v>
      </c>
      <c r="I24" s="79"/>
    </row>
    <row r="25" spans="1:20" s="24" customFormat="1" ht="13" thickBot="1" x14ac:dyDescent="0.3">
      <c r="A25" s="65" t="str">
        <f>+BENCHMARKS!A15</f>
        <v>COMPLAINT RATE</v>
      </c>
      <c r="B25" s="69">
        <f>+IFERROR(B14/B10,0)</f>
        <v>1.8984766984586177E-5</v>
      </c>
      <c r="C25" s="25">
        <f>LOOKUP(C$17,BENCHMARKS!B$7:L$7,BENCHMARKS!B15:L15)</f>
        <v>3.3E-4</v>
      </c>
      <c r="D25" s="69">
        <f>+IFERROR(D14/D10,0)</f>
        <v>2.3026618771299623E-5</v>
      </c>
      <c r="E25" s="69">
        <f t="shared" ref="E25:H25" si="8">+IFERROR(E14/E10,0)</f>
        <v>2.1989137366141125E-5</v>
      </c>
      <c r="F25" s="69">
        <f t="shared" si="8"/>
        <v>1.4817449027975344E-5</v>
      </c>
      <c r="G25" s="69">
        <f t="shared" si="8"/>
        <v>1.030304695441932E-5</v>
      </c>
      <c r="H25" s="69">
        <f t="shared" si="8"/>
        <v>2.5284267406412091E-5</v>
      </c>
      <c r="I25" s="81"/>
    </row>
    <row r="26" spans="1:20" ht="12.5" x14ac:dyDescent="0.25">
      <c r="A26" s="1" t="s">
        <v>42</v>
      </c>
      <c r="B26" s="67">
        <f>+IFERROR(B15/B12,0)</f>
        <v>7.3356311374130193E-2</v>
      </c>
      <c r="D26" s="67">
        <f>+IFERROR(D15/D12,0)</f>
        <v>9.701242027526015E-2</v>
      </c>
      <c r="E26" s="67">
        <f t="shared" ref="E26:H26" si="9">+IFERROR(E15/E12,0)</f>
        <v>5.223625810856948E-2</v>
      </c>
      <c r="F26" s="67">
        <f t="shared" si="9"/>
        <v>5.1811288963774224E-2</v>
      </c>
      <c r="G26" s="67">
        <f t="shared" si="9"/>
        <v>6.117353308364544E-2</v>
      </c>
      <c r="H26" s="67">
        <f t="shared" si="9"/>
        <v>9.4320226162940113E-2</v>
      </c>
      <c r="I26" s="80"/>
    </row>
    <row r="27" spans="1:20" ht="12.5" x14ac:dyDescent="0.25">
      <c r="E27" s="27"/>
      <c r="I27" s="17"/>
    </row>
    <row r="28" spans="1:20" ht="12.5" x14ac:dyDescent="0.25">
      <c r="E28" s="27"/>
      <c r="I28" s="17"/>
    </row>
    <row r="29" spans="1:20" s="73" customFormat="1" ht="12.5" x14ac:dyDescent="0.25">
      <c r="A29" s="71" t="s">
        <v>47</v>
      </c>
      <c r="B29" s="72"/>
      <c r="E29" s="74"/>
    </row>
    <row r="30" spans="1:20" s="24" customFormat="1" ht="13" thickBot="1" x14ac:dyDescent="0.3">
      <c r="A30" s="4" t="s">
        <v>48</v>
      </c>
      <c r="D30" s="93"/>
      <c r="E30" s="93"/>
      <c r="F30" s="93"/>
      <c r="G30" s="93"/>
      <c r="H30" s="93"/>
    </row>
    <row r="31" spans="1:20" ht="13" x14ac:dyDescent="0.3">
      <c r="A31" s="1"/>
      <c r="B31" s="18"/>
      <c r="I31" s="17"/>
      <c r="S31" s="26"/>
      <c r="T31" s="26"/>
    </row>
    <row r="32" spans="1:20" ht="12.5" x14ac:dyDescent="0.25">
      <c r="I32" s="17"/>
      <c r="S32" s="26"/>
      <c r="T32" s="26"/>
    </row>
    <row r="33" spans="9:20" ht="12.5" x14ac:dyDescent="0.25">
      <c r="I33" s="17"/>
      <c r="S33" s="26"/>
      <c r="T33" s="26"/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33C716-CEEC-45F0-A17D-9E4E86430063}">
          <x14:formula1>
            <xm:f>BENCHMARKS!$B$7:$L$7</xm:f>
          </x14:formula1>
          <xm:sqref>C17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BENCHMARKS</vt:lpstr>
      <vt:lpstr>MÉTRICAS </vt:lpstr>
      <vt:lpstr>AGENTES</vt:lpstr>
      <vt:lpstr>DEVICES</vt:lpstr>
      <vt:lpstr>REAL OPENS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margarita calderon</cp:lastModifiedBy>
  <dcterms:created xsi:type="dcterms:W3CDTF">2015-06-24T18:10:20Z</dcterms:created>
  <dcterms:modified xsi:type="dcterms:W3CDTF">2023-03-14T15:43:36Z</dcterms:modified>
</cp:coreProperties>
</file>